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25" yWindow="165" windowWidth="3900" windowHeight="8400"/>
  </bookViews>
  <sheets>
    <sheet name="1º básico A" sheetId="3" r:id="rId1"/>
    <sheet name="1º básico B" sheetId="6" r:id="rId2"/>
    <sheet name="1º básico C" sheetId="7" r:id="rId3"/>
    <sheet name="INFORME GLOBAL" sheetId="8" r:id="rId4"/>
  </sheets>
  <definedNames>
    <definedName name="_xlnm._FilterDatabase" localSheetId="0" hidden="1">'1º básico A'!#REF!</definedName>
    <definedName name="_xlnm._FilterDatabase" localSheetId="1" hidden="1">'1º básico B'!#REF!</definedName>
    <definedName name="_xlnm._FilterDatabase" localSheetId="2" hidden="1">'1º básico C'!#REF!</definedName>
    <definedName name="_xlnm.Print_Area" localSheetId="3">'INFORME GLOBAL'!$A$1:$BY$82</definedName>
  </definedNames>
  <calcPr calcId="145621"/>
</workbook>
</file>

<file path=xl/calcChain.xml><?xml version="1.0" encoding="utf-8"?>
<calcChain xmlns="http://schemas.openxmlformats.org/spreadsheetml/2006/main">
  <c r="D9" i="8" l="1"/>
  <c r="AJ52" i="7"/>
  <c r="AJ52" i="6"/>
  <c r="AJ52" i="3"/>
  <c r="F11" i="3"/>
  <c r="F10" i="8"/>
  <c r="AP47" i="8"/>
  <c r="K31" i="8"/>
  <c r="K30" i="8"/>
  <c r="BO108" i="7"/>
  <c r="BO107" i="7"/>
  <c r="BO106" i="7"/>
  <c r="BO105" i="7"/>
  <c r="BO104" i="7"/>
  <c r="BO103" i="7"/>
  <c r="AB99" i="7"/>
  <c r="Z99" i="7"/>
  <c r="X99" i="7"/>
  <c r="V99" i="7"/>
  <c r="T99" i="7"/>
  <c r="R99" i="7"/>
  <c r="P99" i="7"/>
  <c r="N99" i="7"/>
  <c r="L99" i="7"/>
  <c r="J99" i="7"/>
  <c r="H99" i="7"/>
  <c r="F99" i="7"/>
  <c r="H98" i="7"/>
  <c r="J98" i="7"/>
  <c r="L98" i="7"/>
  <c r="N98" i="7"/>
  <c r="P98" i="7"/>
  <c r="R98" i="7"/>
  <c r="T98" i="7"/>
  <c r="V98" i="7"/>
  <c r="X98" i="7"/>
  <c r="Z98" i="7"/>
  <c r="AB98" i="7"/>
  <c r="AR97" i="7"/>
  <c r="AQ97" i="7"/>
  <c r="AP97" i="7"/>
  <c r="AO97" i="7"/>
  <c r="AN97" i="7"/>
  <c r="AM97" i="7"/>
  <c r="AL97" i="7"/>
  <c r="AK97" i="7"/>
  <c r="AI97" i="7"/>
  <c r="AH97" i="7"/>
  <c r="AG97" i="7"/>
  <c r="AD97" i="7"/>
  <c r="AR96" i="7"/>
  <c r="AQ96" i="7"/>
  <c r="AP96" i="7"/>
  <c r="AO96" i="7"/>
  <c r="AN96" i="7"/>
  <c r="AM96" i="7"/>
  <c r="AL96" i="7"/>
  <c r="AK96" i="7"/>
  <c r="AI96" i="7"/>
  <c r="AH96" i="7"/>
  <c r="AG96" i="7"/>
  <c r="AD96" i="7"/>
  <c r="AR95" i="7"/>
  <c r="AQ95" i="7"/>
  <c r="AP95" i="7"/>
  <c r="AO95" i="7"/>
  <c r="AN95" i="7"/>
  <c r="AM95" i="7"/>
  <c r="AL95" i="7"/>
  <c r="AK95" i="7"/>
  <c r="AI95" i="7"/>
  <c r="AH95" i="7"/>
  <c r="AG95" i="7"/>
  <c r="AD95" i="7"/>
  <c r="AR94" i="7"/>
  <c r="AQ94" i="7"/>
  <c r="AP94" i="7"/>
  <c r="AO94" i="7"/>
  <c r="AN94" i="7"/>
  <c r="AM94" i="7"/>
  <c r="AL94" i="7"/>
  <c r="AK94" i="7"/>
  <c r="AI94" i="7"/>
  <c r="AH94" i="7"/>
  <c r="AG94" i="7"/>
  <c r="AD94" i="7"/>
  <c r="AR93" i="7"/>
  <c r="AQ93" i="7"/>
  <c r="AP93" i="7"/>
  <c r="AO93" i="7"/>
  <c r="AN93" i="7"/>
  <c r="AM93" i="7"/>
  <c r="AL93" i="7"/>
  <c r="AK93" i="7"/>
  <c r="AI93" i="7"/>
  <c r="AH93" i="7"/>
  <c r="AG93" i="7"/>
  <c r="AD93" i="7"/>
  <c r="AR92" i="7"/>
  <c r="AQ92" i="7"/>
  <c r="AP92" i="7"/>
  <c r="AO92" i="7"/>
  <c r="AN92" i="7"/>
  <c r="AM92" i="7"/>
  <c r="AL92" i="7"/>
  <c r="AK92" i="7"/>
  <c r="AI92" i="7"/>
  <c r="AH92" i="7"/>
  <c r="AG92" i="7"/>
  <c r="AD92" i="7"/>
  <c r="AR91" i="7"/>
  <c r="AQ91" i="7"/>
  <c r="AP91" i="7"/>
  <c r="AO91" i="7"/>
  <c r="AN91" i="7"/>
  <c r="AM91" i="7"/>
  <c r="AL91" i="7"/>
  <c r="AK91" i="7"/>
  <c r="AI91" i="7"/>
  <c r="AH91" i="7"/>
  <c r="AG91" i="7"/>
  <c r="AD91" i="7"/>
  <c r="AR90" i="7"/>
  <c r="AQ90" i="7"/>
  <c r="AP90" i="7"/>
  <c r="AO90" i="7"/>
  <c r="AN90" i="7"/>
  <c r="AM90" i="7"/>
  <c r="AL90" i="7"/>
  <c r="AK90" i="7"/>
  <c r="AI90" i="7"/>
  <c r="AH90" i="7"/>
  <c r="AG90" i="7"/>
  <c r="AD90" i="7"/>
  <c r="AR89" i="7"/>
  <c r="AQ89" i="7"/>
  <c r="AP89" i="7"/>
  <c r="AO89" i="7"/>
  <c r="AN89" i="7"/>
  <c r="AM89" i="7"/>
  <c r="AL89" i="7"/>
  <c r="AK89" i="7"/>
  <c r="AI89" i="7"/>
  <c r="AH89" i="7"/>
  <c r="AG89" i="7"/>
  <c r="AD89" i="7"/>
  <c r="AR88" i="7"/>
  <c r="AQ88" i="7"/>
  <c r="AP88" i="7"/>
  <c r="AO88" i="7"/>
  <c r="AN88" i="7"/>
  <c r="AM88" i="7"/>
  <c r="AL88" i="7"/>
  <c r="AK88" i="7"/>
  <c r="AI88" i="7"/>
  <c r="AH88" i="7"/>
  <c r="AG88" i="7"/>
  <c r="AD88" i="7"/>
  <c r="AR87" i="7"/>
  <c r="AQ87" i="7"/>
  <c r="AP87" i="7"/>
  <c r="AO87" i="7"/>
  <c r="AN87" i="7"/>
  <c r="AM87" i="7"/>
  <c r="AL87" i="7"/>
  <c r="AK87" i="7"/>
  <c r="AI87" i="7"/>
  <c r="AH87" i="7"/>
  <c r="AG87" i="7"/>
  <c r="AD87" i="7"/>
  <c r="AR86" i="7"/>
  <c r="AQ86" i="7"/>
  <c r="AP86" i="7"/>
  <c r="AO86" i="7"/>
  <c r="AN86" i="7"/>
  <c r="AM86" i="7"/>
  <c r="AL86" i="7"/>
  <c r="AK86" i="7"/>
  <c r="AI86" i="7"/>
  <c r="AH86" i="7"/>
  <c r="AG86" i="7"/>
  <c r="AD86" i="7"/>
  <c r="AR85" i="7"/>
  <c r="AQ85" i="7"/>
  <c r="AP85" i="7"/>
  <c r="AO85" i="7"/>
  <c r="AN85" i="7"/>
  <c r="AM85" i="7"/>
  <c r="AL85" i="7"/>
  <c r="AK85" i="7"/>
  <c r="AI85" i="7"/>
  <c r="AH85" i="7"/>
  <c r="AG85" i="7"/>
  <c r="AD85" i="7"/>
  <c r="AR84" i="7"/>
  <c r="AQ84" i="7"/>
  <c r="AP84" i="7"/>
  <c r="AO84" i="7"/>
  <c r="AN84" i="7"/>
  <c r="AM84" i="7"/>
  <c r="AL84" i="7"/>
  <c r="AK84" i="7"/>
  <c r="AI84" i="7"/>
  <c r="AH84" i="7"/>
  <c r="AG84" i="7"/>
  <c r="AD84" i="7"/>
  <c r="AR83" i="7"/>
  <c r="AQ83" i="7"/>
  <c r="AP83" i="7"/>
  <c r="AO83" i="7"/>
  <c r="AN83" i="7"/>
  <c r="AM83" i="7"/>
  <c r="AL83" i="7"/>
  <c r="AK83" i="7"/>
  <c r="AI83" i="7"/>
  <c r="AH83" i="7"/>
  <c r="AG83" i="7"/>
  <c r="AD83" i="7"/>
  <c r="AR82" i="7"/>
  <c r="AQ82" i="7"/>
  <c r="AP82" i="7"/>
  <c r="AO82" i="7"/>
  <c r="AN82" i="7"/>
  <c r="AM82" i="7"/>
  <c r="AL82" i="7"/>
  <c r="AK82" i="7"/>
  <c r="AI82" i="7"/>
  <c r="AH82" i="7"/>
  <c r="AG82" i="7"/>
  <c r="AD82" i="7"/>
  <c r="AR81" i="7"/>
  <c r="AQ81" i="7"/>
  <c r="AP81" i="7"/>
  <c r="AO81" i="7"/>
  <c r="AN81" i="7"/>
  <c r="AM81" i="7"/>
  <c r="AL81" i="7"/>
  <c r="AK81" i="7"/>
  <c r="AI81" i="7"/>
  <c r="AH81" i="7"/>
  <c r="AG81" i="7"/>
  <c r="AD81" i="7"/>
  <c r="AR80" i="7"/>
  <c r="AQ80" i="7"/>
  <c r="AP80" i="7"/>
  <c r="AO80" i="7"/>
  <c r="AN80" i="7"/>
  <c r="AM80" i="7"/>
  <c r="AL80" i="7"/>
  <c r="AK80" i="7"/>
  <c r="AI80" i="7"/>
  <c r="AH80" i="7"/>
  <c r="AG80" i="7"/>
  <c r="AD80" i="7"/>
  <c r="AR79" i="7"/>
  <c r="AQ79" i="7"/>
  <c r="AP79" i="7"/>
  <c r="AO79" i="7"/>
  <c r="AN79" i="7"/>
  <c r="AM79" i="7"/>
  <c r="AL79" i="7"/>
  <c r="AK79" i="7"/>
  <c r="AI79" i="7"/>
  <c r="AH79" i="7"/>
  <c r="AG79" i="7"/>
  <c r="AD79" i="7"/>
  <c r="BO78" i="7"/>
  <c r="AR78" i="7"/>
  <c r="AQ78" i="7"/>
  <c r="AP78" i="7"/>
  <c r="AO78" i="7"/>
  <c r="AN78" i="7"/>
  <c r="AM78" i="7"/>
  <c r="AL78" i="7"/>
  <c r="AK78" i="7"/>
  <c r="AI78" i="7"/>
  <c r="AH78" i="7"/>
  <c r="AG78" i="7"/>
  <c r="AD78" i="7"/>
  <c r="BO77" i="7"/>
  <c r="AR77" i="7"/>
  <c r="AQ77" i="7"/>
  <c r="AP77" i="7"/>
  <c r="AO77" i="7"/>
  <c r="AN77" i="7"/>
  <c r="AM77" i="7"/>
  <c r="AL77" i="7"/>
  <c r="AK77" i="7"/>
  <c r="AI77" i="7"/>
  <c r="AH77" i="7"/>
  <c r="AG77" i="7"/>
  <c r="AD77" i="7"/>
  <c r="BO76" i="7"/>
  <c r="AR76" i="7"/>
  <c r="AQ76" i="7"/>
  <c r="AP76" i="7"/>
  <c r="AO76" i="7"/>
  <c r="AN76" i="7"/>
  <c r="AM76" i="7"/>
  <c r="AL76" i="7"/>
  <c r="AK76" i="7"/>
  <c r="AI76" i="7"/>
  <c r="AH76" i="7"/>
  <c r="AG76" i="7"/>
  <c r="AD76" i="7"/>
  <c r="BO75" i="7"/>
  <c r="AR75" i="7"/>
  <c r="AQ75" i="7"/>
  <c r="AP75" i="7"/>
  <c r="AO75" i="7"/>
  <c r="AN75" i="7"/>
  <c r="AM75" i="7"/>
  <c r="AL75" i="7"/>
  <c r="AK75" i="7"/>
  <c r="AI75" i="7"/>
  <c r="AH75" i="7"/>
  <c r="AG75" i="7"/>
  <c r="AD75" i="7"/>
  <c r="AR74" i="7"/>
  <c r="AQ74" i="7"/>
  <c r="AP74" i="7"/>
  <c r="AO74" i="7"/>
  <c r="AN74" i="7"/>
  <c r="AM74" i="7"/>
  <c r="AL74" i="7"/>
  <c r="AK74" i="7"/>
  <c r="AI74" i="7"/>
  <c r="AH74" i="7"/>
  <c r="AG74" i="7"/>
  <c r="AD74" i="7"/>
  <c r="AR73" i="7"/>
  <c r="AQ73" i="7"/>
  <c r="AP73" i="7"/>
  <c r="AO73" i="7"/>
  <c r="AN73" i="7"/>
  <c r="AM73" i="7"/>
  <c r="AL73" i="7"/>
  <c r="AK73" i="7"/>
  <c r="AI73" i="7"/>
  <c r="AH73" i="7"/>
  <c r="AG73" i="7"/>
  <c r="AD73" i="7"/>
  <c r="AR72" i="7"/>
  <c r="AQ72" i="7"/>
  <c r="AP72" i="7"/>
  <c r="AO72" i="7"/>
  <c r="AN72" i="7"/>
  <c r="AM72" i="7"/>
  <c r="AL72" i="7"/>
  <c r="AK72" i="7"/>
  <c r="AI72" i="7"/>
  <c r="AH72" i="7"/>
  <c r="AG72" i="7"/>
  <c r="AD72" i="7"/>
  <c r="AR71" i="7"/>
  <c r="AQ71" i="7"/>
  <c r="AP71" i="7"/>
  <c r="AO71" i="7"/>
  <c r="AN71" i="7"/>
  <c r="AM71" i="7"/>
  <c r="AL71" i="7"/>
  <c r="AK71" i="7"/>
  <c r="AI71" i="7"/>
  <c r="AH71" i="7"/>
  <c r="AG71" i="7"/>
  <c r="AD71" i="7"/>
  <c r="AR70" i="7"/>
  <c r="AQ70" i="7"/>
  <c r="AP70" i="7"/>
  <c r="AO70" i="7"/>
  <c r="AN70" i="7"/>
  <c r="AM70" i="7"/>
  <c r="AL70" i="7"/>
  <c r="AK70" i="7"/>
  <c r="AI70" i="7"/>
  <c r="AH70" i="7"/>
  <c r="AG70" i="7"/>
  <c r="AD70" i="7"/>
  <c r="AR69" i="7"/>
  <c r="AQ69" i="7"/>
  <c r="AP69" i="7"/>
  <c r="AO69" i="7"/>
  <c r="AN69" i="7"/>
  <c r="AM69" i="7"/>
  <c r="AL69" i="7"/>
  <c r="AK69" i="7"/>
  <c r="AI69" i="7"/>
  <c r="AH69" i="7"/>
  <c r="AG69" i="7"/>
  <c r="AD69" i="7"/>
  <c r="AR68" i="7"/>
  <c r="AQ68" i="7"/>
  <c r="AP68" i="7"/>
  <c r="AO68" i="7"/>
  <c r="AN68" i="7"/>
  <c r="AM68" i="7"/>
  <c r="AL68" i="7"/>
  <c r="AK68" i="7"/>
  <c r="AI68" i="7"/>
  <c r="AH68" i="7"/>
  <c r="AG68" i="7"/>
  <c r="AD68" i="7"/>
  <c r="AR67" i="7"/>
  <c r="AQ67" i="7"/>
  <c r="AP67" i="7"/>
  <c r="AO67" i="7"/>
  <c r="AN67" i="7"/>
  <c r="AM67" i="7"/>
  <c r="AL67" i="7"/>
  <c r="AK67" i="7"/>
  <c r="AI67" i="7"/>
  <c r="AH67" i="7"/>
  <c r="AG67" i="7"/>
  <c r="AD67" i="7"/>
  <c r="AR66" i="7"/>
  <c r="AQ66" i="7"/>
  <c r="AP66" i="7"/>
  <c r="AO66" i="7"/>
  <c r="AN66" i="7"/>
  <c r="AM66" i="7"/>
  <c r="AL66" i="7"/>
  <c r="AK66" i="7"/>
  <c r="AI66" i="7"/>
  <c r="AH66" i="7"/>
  <c r="AG66" i="7"/>
  <c r="AD66" i="7"/>
  <c r="AR65" i="7"/>
  <c r="AQ65" i="7"/>
  <c r="AP65" i="7"/>
  <c r="AO65" i="7"/>
  <c r="AN65" i="7"/>
  <c r="AM65" i="7"/>
  <c r="AL65" i="7"/>
  <c r="AK65" i="7"/>
  <c r="AI65" i="7"/>
  <c r="AH65" i="7"/>
  <c r="AG65" i="7"/>
  <c r="AD65" i="7"/>
  <c r="AR64" i="7"/>
  <c r="AQ64" i="7"/>
  <c r="AP64" i="7"/>
  <c r="AO64" i="7"/>
  <c r="AN64" i="7"/>
  <c r="AM64" i="7"/>
  <c r="AL64" i="7"/>
  <c r="AK64" i="7"/>
  <c r="AI64" i="7"/>
  <c r="AH64" i="7"/>
  <c r="AG64" i="7"/>
  <c r="AD64" i="7"/>
  <c r="AR63" i="7"/>
  <c r="AQ63" i="7"/>
  <c r="AP63" i="7"/>
  <c r="AO63" i="7"/>
  <c r="AN63" i="7"/>
  <c r="AM63" i="7"/>
  <c r="AL63" i="7"/>
  <c r="AK63" i="7"/>
  <c r="AI63" i="7"/>
  <c r="AH63" i="7"/>
  <c r="AG63" i="7"/>
  <c r="AD63" i="7"/>
  <c r="AR62" i="7"/>
  <c r="AQ62" i="7"/>
  <c r="AP62" i="7"/>
  <c r="AO62" i="7"/>
  <c r="AN62" i="7"/>
  <c r="AM62" i="7"/>
  <c r="AL62" i="7"/>
  <c r="AK62" i="7"/>
  <c r="AI62" i="7"/>
  <c r="AH62" i="7"/>
  <c r="AG62" i="7"/>
  <c r="AD62" i="7"/>
  <c r="AR61" i="7"/>
  <c r="AQ61" i="7"/>
  <c r="AP61" i="7"/>
  <c r="AO61" i="7"/>
  <c r="AN61" i="7"/>
  <c r="AM61" i="7"/>
  <c r="AL61" i="7"/>
  <c r="AK61" i="7"/>
  <c r="AI61" i="7"/>
  <c r="AH61" i="7"/>
  <c r="AG61" i="7"/>
  <c r="AD61" i="7"/>
  <c r="AR60" i="7"/>
  <c r="AQ60" i="7"/>
  <c r="AP60" i="7"/>
  <c r="AO60" i="7"/>
  <c r="AN60" i="7"/>
  <c r="AM60" i="7"/>
  <c r="AL60" i="7"/>
  <c r="AK60" i="7"/>
  <c r="AI60" i="7"/>
  <c r="AH60" i="7"/>
  <c r="AG60" i="7"/>
  <c r="AD60" i="7"/>
  <c r="AR59" i="7"/>
  <c r="AQ59" i="7"/>
  <c r="AP59" i="7"/>
  <c r="AO59" i="7"/>
  <c r="AN59" i="7"/>
  <c r="AM59" i="7"/>
  <c r="AL59" i="7"/>
  <c r="AK59" i="7"/>
  <c r="AI59" i="7"/>
  <c r="AH59" i="7"/>
  <c r="AG59" i="7"/>
  <c r="AD59" i="7"/>
  <c r="AR58" i="7"/>
  <c r="AQ58" i="7"/>
  <c r="AP58" i="7"/>
  <c r="AO58" i="7"/>
  <c r="AN58" i="7"/>
  <c r="AM58" i="7"/>
  <c r="AL58" i="7"/>
  <c r="AK58" i="7"/>
  <c r="AI58" i="7"/>
  <c r="AH58" i="7"/>
  <c r="AG58" i="7"/>
  <c r="AD58" i="7"/>
  <c r="AR57" i="7"/>
  <c r="AQ57" i="7"/>
  <c r="AP57" i="7"/>
  <c r="AO57" i="7"/>
  <c r="AN57" i="7"/>
  <c r="AM57" i="7"/>
  <c r="AL57" i="7"/>
  <c r="AK57" i="7"/>
  <c r="AI57" i="7"/>
  <c r="AH57" i="7"/>
  <c r="AG57" i="7"/>
  <c r="AD57" i="7"/>
  <c r="AR56" i="7"/>
  <c r="AQ56" i="7"/>
  <c r="AP56" i="7"/>
  <c r="AO56" i="7"/>
  <c r="AN56" i="7"/>
  <c r="AM56" i="7"/>
  <c r="AL56" i="7"/>
  <c r="AK56" i="7"/>
  <c r="AI56" i="7"/>
  <c r="AH56" i="7"/>
  <c r="AG56" i="7"/>
  <c r="AD56" i="7"/>
  <c r="AR55" i="7"/>
  <c r="AQ55" i="7"/>
  <c r="AP55" i="7"/>
  <c r="AO55" i="7"/>
  <c r="AN55" i="7"/>
  <c r="AM55" i="7"/>
  <c r="AL55" i="7"/>
  <c r="AK55" i="7"/>
  <c r="AI55" i="7"/>
  <c r="AH55" i="7"/>
  <c r="AG55" i="7"/>
  <c r="AD55" i="7"/>
  <c r="AQ54" i="7"/>
  <c r="AR54" i="7"/>
  <c r="AO54" i="7"/>
  <c r="AP54" i="7"/>
  <c r="AM54" i="7"/>
  <c r="AN54" i="7"/>
  <c r="AK54" i="7"/>
  <c r="AL54" i="7"/>
  <c r="AD54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AQ53" i="7"/>
  <c r="AR53" i="7"/>
  <c r="AO53" i="7"/>
  <c r="AP53" i="7"/>
  <c r="AM53" i="7"/>
  <c r="AN53" i="7"/>
  <c r="AK53" i="7"/>
  <c r="AL53" i="7"/>
  <c r="AD53" i="7"/>
  <c r="AQ52" i="7"/>
  <c r="AR52" i="7"/>
  <c r="AO52" i="7"/>
  <c r="AP52" i="7"/>
  <c r="AM52" i="7"/>
  <c r="AN52" i="7"/>
  <c r="AK52" i="7"/>
  <c r="AL52" i="7"/>
  <c r="AD52" i="7"/>
  <c r="AQ51" i="7"/>
  <c r="AR51" i="7"/>
  <c r="AO51" i="7"/>
  <c r="AP51" i="7"/>
  <c r="AM51" i="7"/>
  <c r="AN51" i="7"/>
  <c r="AK51" i="7"/>
  <c r="AL51" i="7"/>
  <c r="AD51" i="7"/>
  <c r="AP42" i="7"/>
  <c r="AO42" i="7"/>
  <c r="AN42" i="7"/>
  <c r="AM42" i="7"/>
  <c r="AL42" i="7"/>
  <c r="AK42" i="7"/>
  <c r="AR41" i="7"/>
  <c r="AQ41" i="7"/>
  <c r="AP41" i="7"/>
  <c r="AO41" i="7"/>
  <c r="AN41" i="7"/>
  <c r="AM41" i="7"/>
  <c r="AL41" i="7"/>
  <c r="AK41" i="7"/>
  <c r="AR40" i="7"/>
  <c r="AQ40" i="7"/>
  <c r="AP40" i="7"/>
  <c r="AO40" i="7"/>
  <c r="AN40" i="7"/>
  <c r="AM40" i="7"/>
  <c r="AL40" i="7"/>
  <c r="AK40" i="7"/>
  <c r="AQ36" i="7"/>
  <c r="AO36" i="7"/>
  <c r="AM36" i="7"/>
  <c r="AK36" i="7"/>
  <c r="C29" i="7"/>
  <c r="F31" i="7"/>
  <c r="F32" i="7"/>
  <c r="B18" i="7"/>
  <c r="B19" i="7"/>
  <c r="B20" i="7"/>
  <c r="B21" i="7"/>
  <c r="B22" i="7"/>
  <c r="B23" i="7"/>
  <c r="B24" i="7"/>
  <c r="B25" i="7"/>
  <c r="B26" i="7"/>
  <c r="B27" i="7"/>
  <c r="B28" i="7"/>
  <c r="C15" i="7"/>
  <c r="F12" i="7"/>
  <c r="F11" i="7"/>
  <c r="BO108" i="6"/>
  <c r="BO107" i="6"/>
  <c r="BO106" i="6"/>
  <c r="BO105" i="6"/>
  <c r="BO104" i="6"/>
  <c r="BO103" i="6"/>
  <c r="AB99" i="6"/>
  <c r="Z99" i="6"/>
  <c r="X99" i="6"/>
  <c r="V99" i="6"/>
  <c r="T99" i="6"/>
  <c r="R99" i="6"/>
  <c r="P99" i="6"/>
  <c r="N99" i="6"/>
  <c r="L99" i="6"/>
  <c r="J99" i="6"/>
  <c r="H99" i="6"/>
  <c r="F99" i="6"/>
  <c r="H98" i="6"/>
  <c r="J98" i="6"/>
  <c r="L98" i="6"/>
  <c r="N98" i="6"/>
  <c r="P98" i="6"/>
  <c r="R98" i="6"/>
  <c r="T98" i="6"/>
  <c r="V98" i="6"/>
  <c r="X98" i="6"/>
  <c r="Z98" i="6"/>
  <c r="AB98" i="6"/>
  <c r="AR97" i="6"/>
  <c r="AQ97" i="6"/>
  <c r="AP97" i="6"/>
  <c r="AO97" i="6"/>
  <c r="AN97" i="6"/>
  <c r="AM97" i="6"/>
  <c r="AL97" i="6"/>
  <c r="AK97" i="6"/>
  <c r="AI97" i="6"/>
  <c r="AH97" i="6"/>
  <c r="AG97" i="6"/>
  <c r="AD97" i="6"/>
  <c r="AR96" i="6"/>
  <c r="AQ96" i="6"/>
  <c r="AP96" i="6"/>
  <c r="AO96" i="6"/>
  <c r="AN96" i="6"/>
  <c r="AM96" i="6"/>
  <c r="AL96" i="6"/>
  <c r="AK96" i="6"/>
  <c r="AI96" i="6"/>
  <c r="AH96" i="6"/>
  <c r="AG96" i="6"/>
  <c r="AD96" i="6"/>
  <c r="AR95" i="6"/>
  <c r="AQ95" i="6"/>
  <c r="AP95" i="6"/>
  <c r="AO95" i="6"/>
  <c r="AN95" i="6"/>
  <c r="AM95" i="6"/>
  <c r="AL95" i="6"/>
  <c r="AK95" i="6"/>
  <c r="AI95" i="6"/>
  <c r="AH95" i="6"/>
  <c r="AG95" i="6"/>
  <c r="AD95" i="6"/>
  <c r="AR94" i="6"/>
  <c r="AQ94" i="6"/>
  <c r="AP94" i="6"/>
  <c r="AO94" i="6"/>
  <c r="AN94" i="6"/>
  <c r="AM94" i="6"/>
  <c r="AL94" i="6"/>
  <c r="AK94" i="6"/>
  <c r="AI94" i="6"/>
  <c r="AH94" i="6"/>
  <c r="AG94" i="6"/>
  <c r="AD94" i="6"/>
  <c r="AR93" i="6"/>
  <c r="AQ93" i="6"/>
  <c r="AP93" i="6"/>
  <c r="AO93" i="6"/>
  <c r="AN93" i="6"/>
  <c r="AM93" i="6"/>
  <c r="AL93" i="6"/>
  <c r="AK93" i="6"/>
  <c r="AI93" i="6"/>
  <c r="AH93" i="6"/>
  <c r="AG93" i="6"/>
  <c r="AD93" i="6"/>
  <c r="AR92" i="6"/>
  <c r="AQ92" i="6"/>
  <c r="AP92" i="6"/>
  <c r="AO92" i="6"/>
  <c r="AN92" i="6"/>
  <c r="AM92" i="6"/>
  <c r="AL92" i="6"/>
  <c r="AK92" i="6"/>
  <c r="AI92" i="6"/>
  <c r="AH92" i="6"/>
  <c r="AG92" i="6"/>
  <c r="AD92" i="6"/>
  <c r="AR91" i="6"/>
  <c r="AQ91" i="6"/>
  <c r="AP91" i="6"/>
  <c r="AO91" i="6"/>
  <c r="AN91" i="6"/>
  <c r="AM91" i="6"/>
  <c r="AL91" i="6"/>
  <c r="AK91" i="6"/>
  <c r="AI91" i="6"/>
  <c r="AH91" i="6"/>
  <c r="AG91" i="6"/>
  <c r="AD91" i="6"/>
  <c r="AR90" i="6"/>
  <c r="AQ90" i="6"/>
  <c r="AP90" i="6"/>
  <c r="AO90" i="6"/>
  <c r="AN90" i="6"/>
  <c r="AM90" i="6"/>
  <c r="AL90" i="6"/>
  <c r="AK90" i="6"/>
  <c r="AI90" i="6"/>
  <c r="AH90" i="6"/>
  <c r="AG90" i="6"/>
  <c r="AD90" i="6"/>
  <c r="AR89" i="6"/>
  <c r="AQ89" i="6"/>
  <c r="AP89" i="6"/>
  <c r="AO89" i="6"/>
  <c r="AN89" i="6"/>
  <c r="AM89" i="6"/>
  <c r="AL89" i="6"/>
  <c r="AK89" i="6"/>
  <c r="AI89" i="6"/>
  <c r="AH89" i="6"/>
  <c r="AG89" i="6"/>
  <c r="AD89" i="6"/>
  <c r="AR88" i="6"/>
  <c r="AQ88" i="6"/>
  <c r="AP88" i="6"/>
  <c r="AO88" i="6"/>
  <c r="AN88" i="6"/>
  <c r="AM88" i="6"/>
  <c r="AL88" i="6"/>
  <c r="AK88" i="6"/>
  <c r="AI88" i="6"/>
  <c r="AH88" i="6"/>
  <c r="AG88" i="6"/>
  <c r="AD88" i="6"/>
  <c r="AR87" i="6"/>
  <c r="AQ87" i="6"/>
  <c r="AP87" i="6"/>
  <c r="AO87" i="6"/>
  <c r="AN87" i="6"/>
  <c r="AM87" i="6"/>
  <c r="AL87" i="6"/>
  <c r="AK87" i="6"/>
  <c r="AI87" i="6"/>
  <c r="AH87" i="6"/>
  <c r="AG87" i="6"/>
  <c r="AD87" i="6"/>
  <c r="AR86" i="6"/>
  <c r="AQ86" i="6"/>
  <c r="AP86" i="6"/>
  <c r="AO86" i="6"/>
  <c r="AN86" i="6"/>
  <c r="AM86" i="6"/>
  <c r="AL86" i="6"/>
  <c r="AK86" i="6"/>
  <c r="AI86" i="6"/>
  <c r="AH86" i="6"/>
  <c r="AG86" i="6"/>
  <c r="AD86" i="6"/>
  <c r="AR85" i="6"/>
  <c r="AQ85" i="6"/>
  <c r="AP85" i="6"/>
  <c r="AO85" i="6"/>
  <c r="AN85" i="6"/>
  <c r="AM85" i="6"/>
  <c r="AL85" i="6"/>
  <c r="AK85" i="6"/>
  <c r="AI85" i="6"/>
  <c r="AH85" i="6"/>
  <c r="AG85" i="6"/>
  <c r="AD85" i="6"/>
  <c r="AR84" i="6"/>
  <c r="AQ84" i="6"/>
  <c r="AP84" i="6"/>
  <c r="AO84" i="6"/>
  <c r="AN84" i="6"/>
  <c r="AM84" i="6"/>
  <c r="AL84" i="6"/>
  <c r="AK84" i="6"/>
  <c r="AI84" i="6"/>
  <c r="AH84" i="6"/>
  <c r="AG84" i="6"/>
  <c r="AD84" i="6"/>
  <c r="AR83" i="6"/>
  <c r="AQ83" i="6"/>
  <c r="AP83" i="6"/>
  <c r="AO83" i="6"/>
  <c r="AN83" i="6"/>
  <c r="AM83" i="6"/>
  <c r="AL83" i="6"/>
  <c r="AK83" i="6"/>
  <c r="AI83" i="6"/>
  <c r="AH83" i="6"/>
  <c r="AG83" i="6"/>
  <c r="AD83" i="6"/>
  <c r="AR82" i="6"/>
  <c r="AQ82" i="6"/>
  <c r="AP82" i="6"/>
  <c r="AO82" i="6"/>
  <c r="AN82" i="6"/>
  <c r="AM82" i="6"/>
  <c r="AL82" i="6"/>
  <c r="AK82" i="6"/>
  <c r="AI82" i="6"/>
  <c r="AH82" i="6"/>
  <c r="AG82" i="6"/>
  <c r="AD82" i="6"/>
  <c r="AR81" i="6"/>
  <c r="AQ81" i="6"/>
  <c r="AP81" i="6"/>
  <c r="AO81" i="6"/>
  <c r="AN81" i="6"/>
  <c r="AM81" i="6"/>
  <c r="AL81" i="6"/>
  <c r="AK81" i="6"/>
  <c r="AI81" i="6"/>
  <c r="AH81" i="6"/>
  <c r="AG81" i="6"/>
  <c r="AD81" i="6"/>
  <c r="AR80" i="6"/>
  <c r="AQ80" i="6"/>
  <c r="AP80" i="6"/>
  <c r="AO80" i="6"/>
  <c r="AN80" i="6"/>
  <c r="AM80" i="6"/>
  <c r="AL80" i="6"/>
  <c r="AK80" i="6"/>
  <c r="AI80" i="6"/>
  <c r="AH80" i="6"/>
  <c r="AG80" i="6"/>
  <c r="AD80" i="6"/>
  <c r="AR79" i="6"/>
  <c r="AQ79" i="6"/>
  <c r="AP79" i="6"/>
  <c r="AO79" i="6"/>
  <c r="AN79" i="6"/>
  <c r="AM79" i="6"/>
  <c r="AL79" i="6"/>
  <c r="AK79" i="6"/>
  <c r="AI79" i="6"/>
  <c r="AH79" i="6"/>
  <c r="AG79" i="6"/>
  <c r="AD79" i="6"/>
  <c r="BO78" i="6"/>
  <c r="AR78" i="6"/>
  <c r="AQ78" i="6"/>
  <c r="AP78" i="6"/>
  <c r="AO78" i="6"/>
  <c r="AN78" i="6"/>
  <c r="AM78" i="6"/>
  <c r="AL78" i="6"/>
  <c r="AK78" i="6"/>
  <c r="AI78" i="6"/>
  <c r="AH78" i="6"/>
  <c r="AG78" i="6"/>
  <c r="AD78" i="6"/>
  <c r="BO77" i="6"/>
  <c r="AR77" i="6"/>
  <c r="AQ77" i="6"/>
  <c r="AP77" i="6"/>
  <c r="AO77" i="6"/>
  <c r="AN77" i="6"/>
  <c r="AM77" i="6"/>
  <c r="AL77" i="6"/>
  <c r="AK77" i="6"/>
  <c r="AI77" i="6"/>
  <c r="AH77" i="6"/>
  <c r="AG77" i="6"/>
  <c r="AD77" i="6"/>
  <c r="BO76" i="6"/>
  <c r="AR76" i="6"/>
  <c r="AQ76" i="6"/>
  <c r="AP76" i="6"/>
  <c r="AO76" i="6"/>
  <c r="AN76" i="6"/>
  <c r="AM76" i="6"/>
  <c r="AL76" i="6"/>
  <c r="AK76" i="6"/>
  <c r="AI76" i="6"/>
  <c r="AH76" i="6"/>
  <c r="AG76" i="6"/>
  <c r="AD76" i="6"/>
  <c r="BO75" i="6"/>
  <c r="AR75" i="6"/>
  <c r="AQ75" i="6"/>
  <c r="AP75" i="6"/>
  <c r="AO75" i="6"/>
  <c r="AN75" i="6"/>
  <c r="AM75" i="6"/>
  <c r="AL75" i="6"/>
  <c r="AK75" i="6"/>
  <c r="AI75" i="6"/>
  <c r="AH75" i="6"/>
  <c r="AG75" i="6"/>
  <c r="AD75" i="6"/>
  <c r="AR74" i="6"/>
  <c r="AQ74" i="6"/>
  <c r="AP74" i="6"/>
  <c r="AO74" i="6"/>
  <c r="AN74" i="6"/>
  <c r="AM74" i="6"/>
  <c r="AL74" i="6"/>
  <c r="AK74" i="6"/>
  <c r="AI74" i="6"/>
  <c r="AH74" i="6"/>
  <c r="AG74" i="6"/>
  <c r="AD74" i="6"/>
  <c r="AR73" i="6"/>
  <c r="AQ73" i="6"/>
  <c r="AP73" i="6"/>
  <c r="AO73" i="6"/>
  <c r="AN73" i="6"/>
  <c r="AM73" i="6"/>
  <c r="AL73" i="6"/>
  <c r="AK73" i="6"/>
  <c r="AI73" i="6"/>
  <c r="AH73" i="6"/>
  <c r="AG73" i="6"/>
  <c r="AD73" i="6"/>
  <c r="AR72" i="6"/>
  <c r="AQ72" i="6"/>
  <c r="AP72" i="6"/>
  <c r="AO72" i="6"/>
  <c r="AN72" i="6"/>
  <c r="AM72" i="6"/>
  <c r="AL72" i="6"/>
  <c r="AK72" i="6"/>
  <c r="AI72" i="6"/>
  <c r="AH72" i="6"/>
  <c r="AG72" i="6"/>
  <c r="AD72" i="6"/>
  <c r="AR71" i="6"/>
  <c r="AQ71" i="6"/>
  <c r="AP71" i="6"/>
  <c r="AO71" i="6"/>
  <c r="AN71" i="6"/>
  <c r="AM71" i="6"/>
  <c r="AL71" i="6"/>
  <c r="AK71" i="6"/>
  <c r="AI71" i="6"/>
  <c r="AH71" i="6"/>
  <c r="AG71" i="6"/>
  <c r="AD71" i="6"/>
  <c r="AR70" i="6"/>
  <c r="AQ70" i="6"/>
  <c r="AP70" i="6"/>
  <c r="AO70" i="6"/>
  <c r="AN70" i="6"/>
  <c r="AM70" i="6"/>
  <c r="AL70" i="6"/>
  <c r="AK70" i="6"/>
  <c r="AI70" i="6"/>
  <c r="AH70" i="6"/>
  <c r="AG70" i="6"/>
  <c r="AD70" i="6"/>
  <c r="AR69" i="6"/>
  <c r="AQ69" i="6"/>
  <c r="AP69" i="6"/>
  <c r="AO69" i="6"/>
  <c r="AN69" i="6"/>
  <c r="AM69" i="6"/>
  <c r="AL69" i="6"/>
  <c r="AK69" i="6"/>
  <c r="AI69" i="6"/>
  <c r="AH69" i="6"/>
  <c r="AG69" i="6"/>
  <c r="AD69" i="6"/>
  <c r="AR68" i="6"/>
  <c r="AQ68" i="6"/>
  <c r="AP68" i="6"/>
  <c r="AO68" i="6"/>
  <c r="AN68" i="6"/>
  <c r="AM68" i="6"/>
  <c r="AL68" i="6"/>
  <c r="AK68" i="6"/>
  <c r="AI68" i="6"/>
  <c r="AH68" i="6"/>
  <c r="AG68" i="6"/>
  <c r="AD68" i="6"/>
  <c r="AR67" i="6"/>
  <c r="AQ67" i="6"/>
  <c r="AP67" i="6"/>
  <c r="AO67" i="6"/>
  <c r="AN67" i="6"/>
  <c r="AM67" i="6"/>
  <c r="AL67" i="6"/>
  <c r="AK67" i="6"/>
  <c r="AI67" i="6"/>
  <c r="AH67" i="6"/>
  <c r="AG67" i="6"/>
  <c r="AD67" i="6"/>
  <c r="AR66" i="6"/>
  <c r="AQ66" i="6"/>
  <c r="AP66" i="6"/>
  <c r="AO66" i="6"/>
  <c r="AN66" i="6"/>
  <c r="AM66" i="6"/>
  <c r="AL66" i="6"/>
  <c r="AK66" i="6"/>
  <c r="AI66" i="6"/>
  <c r="AH66" i="6"/>
  <c r="AG66" i="6"/>
  <c r="AD66" i="6"/>
  <c r="AR65" i="6"/>
  <c r="AQ65" i="6"/>
  <c r="AP65" i="6"/>
  <c r="AO65" i="6"/>
  <c r="AN65" i="6"/>
  <c r="AM65" i="6"/>
  <c r="AL65" i="6"/>
  <c r="AK65" i="6"/>
  <c r="AI65" i="6"/>
  <c r="AH65" i="6"/>
  <c r="AG65" i="6"/>
  <c r="AD65" i="6"/>
  <c r="AR64" i="6"/>
  <c r="AQ64" i="6"/>
  <c r="AP64" i="6"/>
  <c r="AO64" i="6"/>
  <c r="AN64" i="6"/>
  <c r="AM64" i="6"/>
  <c r="AL64" i="6"/>
  <c r="AK64" i="6"/>
  <c r="AI64" i="6"/>
  <c r="AH64" i="6"/>
  <c r="AG64" i="6"/>
  <c r="AD64" i="6"/>
  <c r="AR63" i="6"/>
  <c r="AQ63" i="6"/>
  <c r="AP63" i="6"/>
  <c r="AO63" i="6"/>
  <c r="AN63" i="6"/>
  <c r="AM63" i="6"/>
  <c r="AL63" i="6"/>
  <c r="AK63" i="6"/>
  <c r="AI63" i="6"/>
  <c r="AH63" i="6"/>
  <c r="AG63" i="6"/>
  <c r="AD63" i="6"/>
  <c r="AR62" i="6"/>
  <c r="AQ62" i="6"/>
  <c r="AP62" i="6"/>
  <c r="AO62" i="6"/>
  <c r="AN62" i="6"/>
  <c r="AM62" i="6"/>
  <c r="AL62" i="6"/>
  <c r="AK62" i="6"/>
  <c r="AI62" i="6"/>
  <c r="AH62" i="6"/>
  <c r="AG62" i="6"/>
  <c r="AD62" i="6"/>
  <c r="AR61" i="6"/>
  <c r="AQ61" i="6"/>
  <c r="AP61" i="6"/>
  <c r="AO61" i="6"/>
  <c r="AN61" i="6"/>
  <c r="AM61" i="6"/>
  <c r="AL61" i="6"/>
  <c r="AK61" i="6"/>
  <c r="AI61" i="6"/>
  <c r="AH61" i="6"/>
  <c r="AG61" i="6"/>
  <c r="AD61" i="6"/>
  <c r="AR60" i="6"/>
  <c r="AQ60" i="6"/>
  <c r="AP60" i="6"/>
  <c r="AO60" i="6"/>
  <c r="AN60" i="6"/>
  <c r="AM60" i="6"/>
  <c r="AL60" i="6"/>
  <c r="AK60" i="6"/>
  <c r="AI60" i="6"/>
  <c r="AH60" i="6"/>
  <c r="AG60" i="6"/>
  <c r="AD60" i="6"/>
  <c r="AR59" i="6"/>
  <c r="AQ59" i="6"/>
  <c r="AP59" i="6"/>
  <c r="AO59" i="6"/>
  <c r="AN59" i="6"/>
  <c r="AM59" i="6"/>
  <c r="AL59" i="6"/>
  <c r="AK59" i="6"/>
  <c r="AI59" i="6"/>
  <c r="AH59" i="6"/>
  <c r="AG59" i="6"/>
  <c r="AD59" i="6"/>
  <c r="AR58" i="6"/>
  <c r="AQ58" i="6"/>
  <c r="AP58" i="6"/>
  <c r="AO58" i="6"/>
  <c r="AN58" i="6"/>
  <c r="AM58" i="6"/>
  <c r="AL58" i="6"/>
  <c r="AK58" i="6"/>
  <c r="AI58" i="6"/>
  <c r="AH58" i="6"/>
  <c r="AG58" i="6"/>
  <c r="AD58" i="6"/>
  <c r="AR57" i="6"/>
  <c r="AQ57" i="6"/>
  <c r="AP57" i="6"/>
  <c r="AO57" i="6"/>
  <c r="AN57" i="6"/>
  <c r="AM57" i="6"/>
  <c r="AL57" i="6"/>
  <c r="AK57" i="6"/>
  <c r="AI57" i="6"/>
  <c r="AH57" i="6"/>
  <c r="AG57" i="6"/>
  <c r="AD57" i="6"/>
  <c r="AR56" i="6"/>
  <c r="AQ56" i="6"/>
  <c r="AP56" i="6"/>
  <c r="AO56" i="6"/>
  <c r="AN56" i="6"/>
  <c r="AM56" i="6"/>
  <c r="AL56" i="6"/>
  <c r="AK56" i="6"/>
  <c r="AI56" i="6"/>
  <c r="AH56" i="6"/>
  <c r="AG56" i="6"/>
  <c r="AD56" i="6"/>
  <c r="AR55" i="6"/>
  <c r="AQ55" i="6"/>
  <c r="AP55" i="6"/>
  <c r="AO55" i="6"/>
  <c r="AN55" i="6"/>
  <c r="AM55" i="6"/>
  <c r="AL55" i="6"/>
  <c r="AK55" i="6"/>
  <c r="AI55" i="6"/>
  <c r="AH55" i="6"/>
  <c r="AG55" i="6"/>
  <c r="AD55" i="6"/>
  <c r="AQ54" i="6"/>
  <c r="AR54" i="6"/>
  <c r="AO54" i="6"/>
  <c r="AP54" i="6"/>
  <c r="AM54" i="6"/>
  <c r="AN54" i="6"/>
  <c r="AK54" i="6"/>
  <c r="AL54" i="6"/>
  <c r="AD54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AQ53" i="6"/>
  <c r="AR53" i="6"/>
  <c r="AO53" i="6"/>
  <c r="AP53" i="6"/>
  <c r="AM53" i="6"/>
  <c r="AN53" i="6"/>
  <c r="AK53" i="6"/>
  <c r="AL53" i="6"/>
  <c r="AD53" i="6"/>
  <c r="AQ52" i="6"/>
  <c r="AR52" i="6"/>
  <c r="AO52" i="6"/>
  <c r="AP52" i="6"/>
  <c r="AM52" i="6"/>
  <c r="AN52" i="6"/>
  <c r="AK52" i="6"/>
  <c r="AL52" i="6"/>
  <c r="AD52" i="6"/>
  <c r="AQ51" i="6"/>
  <c r="AR51" i="6"/>
  <c r="AO51" i="6"/>
  <c r="AP51" i="6"/>
  <c r="AM51" i="6"/>
  <c r="AN51" i="6"/>
  <c r="AK51" i="6"/>
  <c r="AL51" i="6"/>
  <c r="AD51" i="6"/>
  <c r="AP42" i="6"/>
  <c r="AO42" i="6"/>
  <c r="AN42" i="6"/>
  <c r="AM42" i="6"/>
  <c r="AL42" i="6"/>
  <c r="AK42" i="6"/>
  <c r="AR41" i="6"/>
  <c r="AQ41" i="6"/>
  <c r="AP41" i="6"/>
  <c r="AO41" i="6"/>
  <c r="AN41" i="6"/>
  <c r="AM41" i="6"/>
  <c r="AL41" i="6"/>
  <c r="AK41" i="6"/>
  <c r="AR40" i="6"/>
  <c r="AQ40" i="6"/>
  <c r="AP40" i="6"/>
  <c r="AO40" i="6"/>
  <c r="AN40" i="6"/>
  <c r="AM40" i="6"/>
  <c r="AL40" i="6"/>
  <c r="AK40" i="6"/>
  <c r="AQ36" i="6"/>
  <c r="AO36" i="6"/>
  <c r="AM36" i="6"/>
  <c r="AK36" i="6"/>
  <c r="C29" i="6"/>
  <c r="F31" i="6"/>
  <c r="F32" i="6"/>
  <c r="B18" i="6"/>
  <c r="B19" i="6"/>
  <c r="B20" i="6"/>
  <c r="B21" i="6"/>
  <c r="B22" i="6"/>
  <c r="B23" i="6"/>
  <c r="B24" i="6"/>
  <c r="B25" i="6"/>
  <c r="B26" i="6"/>
  <c r="B27" i="6"/>
  <c r="B28" i="6"/>
  <c r="C15" i="6"/>
  <c r="F12" i="6"/>
  <c r="F11" i="6"/>
  <c r="F11" i="8"/>
  <c r="BO75" i="3"/>
  <c r="BO76" i="3"/>
  <c r="BO77" i="3"/>
  <c r="BO78" i="3"/>
  <c r="BO103" i="3"/>
  <c r="BO104" i="3"/>
  <c r="BO105" i="3"/>
  <c r="BO106" i="3"/>
  <c r="BO107" i="3"/>
  <c r="BO108" i="3"/>
  <c r="AI96" i="3"/>
  <c r="AI97" i="3"/>
  <c r="AH96" i="3"/>
  <c r="AH97" i="3"/>
  <c r="AD51" i="3"/>
  <c r="AQ59" i="3"/>
  <c r="AR59" i="3" s="1"/>
  <c r="AO56" i="3"/>
  <c r="AM51" i="3"/>
  <c r="AK51" i="3"/>
  <c r="AL51" i="3" s="1"/>
  <c r="AR58" i="3"/>
  <c r="AQ51" i="3"/>
  <c r="AO51" i="3"/>
  <c r="AK61" i="3"/>
  <c r="AK52" i="3"/>
  <c r="AL52" i="3" s="1"/>
  <c r="AM52" i="3"/>
  <c r="AN52" i="3"/>
  <c r="AO52" i="3"/>
  <c r="AP52" i="3" s="1"/>
  <c r="AQ52" i="3"/>
  <c r="AR52" i="3"/>
  <c r="AK53" i="3"/>
  <c r="AL53" i="3"/>
  <c r="AM53" i="3"/>
  <c r="AN53" i="3" s="1"/>
  <c r="AO53" i="3"/>
  <c r="AP53" i="3"/>
  <c r="AQ53" i="3"/>
  <c r="AR53" i="3" s="1"/>
  <c r="AK54" i="3"/>
  <c r="AL54" i="3"/>
  <c r="AM54" i="3"/>
  <c r="AN54" i="3" s="1"/>
  <c r="AO54" i="3"/>
  <c r="AP54" i="3"/>
  <c r="AQ54" i="3"/>
  <c r="AR54" i="3" s="1"/>
  <c r="AK55" i="3"/>
  <c r="AL55" i="3" s="1"/>
  <c r="AM55" i="3"/>
  <c r="AN55" i="3"/>
  <c r="AO55" i="3"/>
  <c r="AP55" i="3" s="1"/>
  <c r="AQ55" i="3"/>
  <c r="AR55" i="3"/>
  <c r="AK56" i="3"/>
  <c r="AL56" i="3" s="1"/>
  <c r="AM56" i="3"/>
  <c r="AN56" i="3"/>
  <c r="AP56" i="3"/>
  <c r="AQ56" i="3"/>
  <c r="AR56" i="3" s="1"/>
  <c r="AK57" i="3"/>
  <c r="AL57" i="3"/>
  <c r="AM57" i="3"/>
  <c r="AN57" i="3" s="1"/>
  <c r="AO57" i="3"/>
  <c r="AP57" i="3"/>
  <c r="AQ57" i="3"/>
  <c r="AR57" i="3" s="1"/>
  <c r="AK58" i="3"/>
  <c r="AL58" i="3"/>
  <c r="AM58" i="3"/>
  <c r="AN58" i="3" s="1"/>
  <c r="AO58" i="3"/>
  <c r="AP58" i="3"/>
  <c r="AQ58" i="3"/>
  <c r="AK59" i="3"/>
  <c r="AL59" i="3"/>
  <c r="AM59" i="3"/>
  <c r="AN59" i="3"/>
  <c r="AO59" i="3"/>
  <c r="AP59" i="3"/>
  <c r="AK60" i="3"/>
  <c r="AL60" i="3"/>
  <c r="AM60" i="3"/>
  <c r="AN60" i="3" s="1"/>
  <c r="AO60" i="3"/>
  <c r="AP60" i="3"/>
  <c r="AQ60" i="3"/>
  <c r="AR60" i="3" s="1"/>
  <c r="AL61" i="3"/>
  <c r="AM61" i="3"/>
  <c r="AN61" i="3" s="1"/>
  <c r="AO61" i="3"/>
  <c r="AP61" i="3"/>
  <c r="AQ61" i="3"/>
  <c r="AR61" i="3" s="1"/>
  <c r="AK62" i="3"/>
  <c r="AL62" i="3" s="1"/>
  <c r="AM62" i="3"/>
  <c r="AN62" i="3" s="1"/>
  <c r="AO62" i="3"/>
  <c r="AP62" i="3" s="1"/>
  <c r="AQ62" i="3"/>
  <c r="AR62" i="3" s="1"/>
  <c r="AK63" i="3"/>
  <c r="AL63" i="3" s="1"/>
  <c r="AM63" i="3"/>
  <c r="AN63" i="3"/>
  <c r="AO63" i="3"/>
  <c r="AP63" i="3" s="1"/>
  <c r="AQ63" i="3"/>
  <c r="AR63" i="3"/>
  <c r="AK64" i="3"/>
  <c r="AL64" i="3" s="1"/>
  <c r="AM64" i="3"/>
  <c r="AN64" i="3"/>
  <c r="AO64" i="3"/>
  <c r="AP64" i="3" s="1"/>
  <c r="AQ64" i="3"/>
  <c r="AR64" i="3"/>
  <c r="AK65" i="3"/>
  <c r="AL65" i="3" s="1"/>
  <c r="AM65" i="3"/>
  <c r="AN65" i="3"/>
  <c r="AO65" i="3"/>
  <c r="AP65" i="3" s="1"/>
  <c r="AQ65" i="3"/>
  <c r="AR65" i="3"/>
  <c r="AK66" i="3"/>
  <c r="AL66" i="3" s="1"/>
  <c r="AM66" i="3"/>
  <c r="AN66" i="3" s="1"/>
  <c r="AO66" i="3"/>
  <c r="AP66" i="3" s="1"/>
  <c r="AQ66" i="3"/>
  <c r="AR66" i="3" s="1"/>
  <c r="AK67" i="3"/>
  <c r="AL67" i="3" s="1"/>
  <c r="AM67" i="3"/>
  <c r="AN67" i="3" s="1"/>
  <c r="AO67" i="3"/>
  <c r="AP67" i="3" s="1"/>
  <c r="AQ67" i="3"/>
  <c r="AR67" i="3" s="1"/>
  <c r="AK68" i="3"/>
  <c r="AL68" i="3" s="1"/>
  <c r="AM68" i="3"/>
  <c r="AN68" i="3" s="1"/>
  <c r="AO68" i="3"/>
  <c r="AP68" i="3" s="1"/>
  <c r="AQ68" i="3"/>
  <c r="AR68" i="3" s="1"/>
  <c r="AK69" i="3"/>
  <c r="AL69" i="3"/>
  <c r="AM69" i="3"/>
  <c r="AN69" i="3" s="1"/>
  <c r="AO69" i="3"/>
  <c r="AP69" i="3"/>
  <c r="AQ69" i="3"/>
  <c r="AR69" i="3" s="1"/>
  <c r="AK70" i="3"/>
  <c r="AL70" i="3"/>
  <c r="AM70" i="3"/>
  <c r="AN70" i="3" s="1"/>
  <c r="AO70" i="3"/>
  <c r="AP70" i="3"/>
  <c r="AQ70" i="3"/>
  <c r="AR70" i="3" s="1"/>
  <c r="AK71" i="3"/>
  <c r="AL71" i="3"/>
  <c r="AM71" i="3"/>
  <c r="AN71" i="3" s="1"/>
  <c r="AO71" i="3"/>
  <c r="AP71" i="3"/>
  <c r="AQ71" i="3"/>
  <c r="AR71" i="3" s="1"/>
  <c r="AK72" i="3"/>
  <c r="AL72" i="3"/>
  <c r="AM72" i="3"/>
  <c r="AN72" i="3" s="1"/>
  <c r="AO72" i="3"/>
  <c r="AP72" i="3"/>
  <c r="AQ72" i="3"/>
  <c r="AR72" i="3" s="1"/>
  <c r="AK73" i="3"/>
  <c r="AL73" i="3"/>
  <c r="AM73" i="3"/>
  <c r="AN73" i="3" s="1"/>
  <c r="AO73" i="3"/>
  <c r="AP73" i="3"/>
  <c r="AQ73" i="3"/>
  <c r="AR73" i="3" s="1"/>
  <c r="AK74" i="3"/>
  <c r="AL74" i="3"/>
  <c r="AM74" i="3"/>
  <c r="AN74" i="3" s="1"/>
  <c r="AO74" i="3"/>
  <c r="AP74" i="3"/>
  <c r="AQ74" i="3"/>
  <c r="AR74" i="3" s="1"/>
  <c r="AK75" i="3"/>
  <c r="AL75" i="3"/>
  <c r="AM75" i="3"/>
  <c r="AN75" i="3" s="1"/>
  <c r="AO75" i="3"/>
  <c r="AP75" i="3"/>
  <c r="AQ75" i="3"/>
  <c r="AR75" i="3" s="1"/>
  <c r="AK76" i="3"/>
  <c r="AL76" i="3"/>
  <c r="AM76" i="3"/>
  <c r="AN76" i="3" s="1"/>
  <c r="AO76" i="3"/>
  <c r="AP76" i="3"/>
  <c r="AQ76" i="3"/>
  <c r="AR76" i="3" s="1"/>
  <c r="AK77" i="3"/>
  <c r="AL77" i="3"/>
  <c r="AM77" i="3"/>
  <c r="AN77" i="3" s="1"/>
  <c r="AO77" i="3"/>
  <c r="AP77" i="3"/>
  <c r="AQ77" i="3"/>
  <c r="AR77" i="3" s="1"/>
  <c r="AK78" i="3"/>
  <c r="AL78" i="3"/>
  <c r="AM78" i="3"/>
  <c r="AN78" i="3" s="1"/>
  <c r="AO78" i="3"/>
  <c r="AP78" i="3"/>
  <c r="AQ78" i="3"/>
  <c r="AR78" i="3" s="1"/>
  <c r="AK79" i="3"/>
  <c r="AL79" i="3" s="1"/>
  <c r="AM79" i="3"/>
  <c r="AN79" i="3" s="1"/>
  <c r="AO79" i="3"/>
  <c r="AP79" i="3" s="1"/>
  <c r="AQ79" i="3"/>
  <c r="AR79" i="3" s="1"/>
  <c r="AK80" i="3"/>
  <c r="AL80" i="3" s="1"/>
  <c r="AM80" i="3"/>
  <c r="AN80" i="3"/>
  <c r="AO80" i="3"/>
  <c r="AP80" i="3" s="1"/>
  <c r="AQ80" i="3"/>
  <c r="AR80" i="3"/>
  <c r="AK81" i="3"/>
  <c r="AL81" i="3" s="1"/>
  <c r="AM81" i="3"/>
  <c r="AN81" i="3"/>
  <c r="AO81" i="3"/>
  <c r="AP81" i="3" s="1"/>
  <c r="AQ81" i="3"/>
  <c r="AR81" i="3"/>
  <c r="AK82" i="3"/>
  <c r="AL82" i="3" s="1"/>
  <c r="AM82" i="3"/>
  <c r="AN82" i="3"/>
  <c r="AO82" i="3"/>
  <c r="AP82" i="3" s="1"/>
  <c r="AQ82" i="3"/>
  <c r="AR82" i="3"/>
  <c r="AK83" i="3"/>
  <c r="AL83" i="3" s="1"/>
  <c r="AM83" i="3"/>
  <c r="AN83" i="3"/>
  <c r="AO83" i="3"/>
  <c r="AP83" i="3" s="1"/>
  <c r="AQ83" i="3"/>
  <c r="AR83" i="3"/>
  <c r="AK84" i="3"/>
  <c r="AL84" i="3" s="1"/>
  <c r="AM84" i="3"/>
  <c r="AN84" i="3"/>
  <c r="AO84" i="3"/>
  <c r="AP84" i="3" s="1"/>
  <c r="AQ84" i="3"/>
  <c r="AR84" i="3"/>
  <c r="AK85" i="3"/>
  <c r="AL85" i="3" s="1"/>
  <c r="AM85" i="3"/>
  <c r="AN85" i="3"/>
  <c r="AO85" i="3"/>
  <c r="AP85" i="3" s="1"/>
  <c r="AQ85" i="3"/>
  <c r="AR85" i="3"/>
  <c r="AK86" i="3"/>
  <c r="AL86" i="3" s="1"/>
  <c r="AM86" i="3"/>
  <c r="AN86" i="3"/>
  <c r="AO86" i="3"/>
  <c r="AP86" i="3" s="1"/>
  <c r="AQ86" i="3"/>
  <c r="AR86" i="3"/>
  <c r="AK87" i="3"/>
  <c r="AL87" i="3" s="1"/>
  <c r="AM87" i="3"/>
  <c r="AN87" i="3" s="1"/>
  <c r="AO87" i="3"/>
  <c r="AP87" i="3" s="1"/>
  <c r="AQ87" i="3"/>
  <c r="AR87" i="3" s="1"/>
  <c r="AK88" i="3"/>
  <c r="AL88" i="3"/>
  <c r="AM88" i="3"/>
  <c r="AN88" i="3" s="1"/>
  <c r="AO88" i="3"/>
  <c r="AP88" i="3"/>
  <c r="AQ88" i="3"/>
  <c r="AR88" i="3" s="1"/>
  <c r="AK89" i="3"/>
  <c r="AL89" i="3"/>
  <c r="AM89" i="3"/>
  <c r="AN89" i="3" s="1"/>
  <c r="AO89" i="3"/>
  <c r="AP89" i="3"/>
  <c r="AQ89" i="3"/>
  <c r="AR89" i="3" s="1"/>
  <c r="AK90" i="3"/>
  <c r="AL90" i="3"/>
  <c r="AM90" i="3"/>
  <c r="AN90" i="3" s="1"/>
  <c r="AO90" i="3"/>
  <c r="AP90" i="3"/>
  <c r="AQ90" i="3"/>
  <c r="AR90" i="3" s="1"/>
  <c r="AK91" i="3"/>
  <c r="AL91" i="3"/>
  <c r="AM91" i="3"/>
  <c r="AN91" i="3" s="1"/>
  <c r="AO91" i="3"/>
  <c r="AP91" i="3"/>
  <c r="AQ91" i="3"/>
  <c r="AR91" i="3" s="1"/>
  <c r="AK92" i="3"/>
  <c r="AL92" i="3"/>
  <c r="AM92" i="3"/>
  <c r="AN92" i="3" s="1"/>
  <c r="AO92" i="3"/>
  <c r="AP92" i="3"/>
  <c r="AQ92" i="3"/>
  <c r="AR92" i="3" s="1"/>
  <c r="AK93" i="3"/>
  <c r="AL93" i="3"/>
  <c r="AM93" i="3"/>
  <c r="AN93" i="3" s="1"/>
  <c r="AO93" i="3"/>
  <c r="AP93" i="3"/>
  <c r="AQ93" i="3"/>
  <c r="AR93" i="3" s="1"/>
  <c r="AK94" i="3"/>
  <c r="AL94" i="3"/>
  <c r="AM94" i="3"/>
  <c r="AN94" i="3" s="1"/>
  <c r="AO94" i="3"/>
  <c r="AP94" i="3"/>
  <c r="AQ94" i="3"/>
  <c r="AR94" i="3" s="1"/>
  <c r="AK95" i="3"/>
  <c r="AL95" i="3"/>
  <c r="AM95" i="3"/>
  <c r="AN95" i="3" s="1"/>
  <c r="AO95" i="3"/>
  <c r="AP95" i="3"/>
  <c r="AQ95" i="3"/>
  <c r="AR95" i="3" s="1"/>
  <c r="AK96" i="3"/>
  <c r="AL96" i="3"/>
  <c r="AM96" i="3"/>
  <c r="AN96" i="3"/>
  <c r="AO96" i="3"/>
  <c r="AP96" i="3"/>
  <c r="AQ96" i="3"/>
  <c r="AR96" i="3"/>
  <c r="AK97" i="3"/>
  <c r="AL97" i="3"/>
  <c r="AM97" i="3"/>
  <c r="AN97" i="3"/>
  <c r="AO97" i="3"/>
  <c r="AP97" i="3"/>
  <c r="AQ97" i="3"/>
  <c r="AR97" i="3"/>
  <c r="AD52" i="3"/>
  <c r="AD53" i="3"/>
  <c r="AE53" i="3" s="1"/>
  <c r="AG53" i="3" s="1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Z99" i="3"/>
  <c r="Z100" i="3" s="1"/>
  <c r="BP21" i="8" s="1"/>
  <c r="AJ18" i="8" s="1"/>
  <c r="X99" i="3"/>
  <c r="X100" i="3" s="1"/>
  <c r="V99" i="3"/>
  <c r="V100" i="3" s="1"/>
  <c r="BN21" i="8" s="1"/>
  <c r="AJ16" i="8" s="1"/>
  <c r="T99" i="3"/>
  <c r="T100" i="3" s="1"/>
  <c r="F99" i="3"/>
  <c r="F100" i="3" s="1"/>
  <c r="F102" i="3" s="1"/>
  <c r="N20" i="8" s="1"/>
  <c r="K18" i="8" s="1"/>
  <c r="H99" i="3"/>
  <c r="H100" i="3" s="1"/>
  <c r="J99" i="3"/>
  <c r="J100" i="3" s="1"/>
  <c r="H106" i="3" s="1"/>
  <c r="V16" i="8" s="1"/>
  <c r="K48" i="8" s="1"/>
  <c r="L99" i="3"/>
  <c r="L100" i="3" s="1"/>
  <c r="N99" i="3"/>
  <c r="N100" i="3" s="1"/>
  <c r="N102" i="3" s="1"/>
  <c r="R20" i="8" s="1"/>
  <c r="K22" i="8" s="1"/>
  <c r="P99" i="3"/>
  <c r="P100" i="3" s="1"/>
  <c r="R99" i="3"/>
  <c r="R100" i="3" s="1"/>
  <c r="R102" i="3" s="1"/>
  <c r="T20" i="8" s="1"/>
  <c r="K24" i="8" s="1"/>
  <c r="AB99" i="3"/>
  <c r="AB100" i="3" s="1"/>
  <c r="C15" i="3"/>
  <c r="AQ36" i="3"/>
  <c r="AM36" i="3"/>
  <c r="AO36" i="3"/>
  <c r="AK36" i="3"/>
  <c r="H98" i="3"/>
  <c r="J98" i="3" s="1"/>
  <c r="L98" i="3" s="1"/>
  <c r="N98" i="3" s="1"/>
  <c r="P98" i="3" s="1"/>
  <c r="R98" i="3" s="1"/>
  <c r="T98" i="3" s="1"/>
  <c r="V98" i="3" s="1"/>
  <c r="X98" i="3" s="1"/>
  <c r="Z98" i="3" s="1"/>
  <c r="AB98" i="3" s="1"/>
  <c r="B18" i="3"/>
  <c r="B19" i="3"/>
  <c r="B20" i="3" s="1"/>
  <c r="B21" i="3" s="1"/>
  <c r="B22" i="3" s="1"/>
  <c r="B23" i="3" s="1"/>
  <c r="B24" i="3" s="1"/>
  <c r="B25" i="3" s="1"/>
  <c r="B26" i="3" s="1"/>
  <c r="B27" i="3" s="1"/>
  <c r="B28" i="3" s="1"/>
  <c r="F12" i="3"/>
  <c r="F12" i="8" s="1"/>
  <c r="C29" i="3"/>
  <c r="F31" i="3" s="1"/>
  <c r="B54" i="3"/>
  <c r="B55" i="3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AG96" i="3"/>
  <c r="AE65" i="3"/>
  <c r="AG65" i="3"/>
  <c r="AG97" i="3"/>
  <c r="AN51" i="3"/>
  <c r="AR51" i="3"/>
  <c r="AP51" i="3"/>
  <c r="AF51" i="7"/>
  <c r="AL43" i="7"/>
  <c r="AK43" i="7"/>
  <c r="AN43" i="7"/>
  <c r="AM43" i="7"/>
  <c r="AP43" i="7"/>
  <c r="AO43" i="7"/>
  <c r="AR43" i="7"/>
  <c r="AQ43" i="7"/>
  <c r="AR42" i="7"/>
  <c r="AQ42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E51" i="7"/>
  <c r="AE52" i="7"/>
  <c r="AG52" i="7"/>
  <c r="AE53" i="7"/>
  <c r="AG53" i="7"/>
  <c r="AE54" i="7"/>
  <c r="AG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F100" i="7"/>
  <c r="BF23" i="8"/>
  <c r="H100" i="7"/>
  <c r="BG23" i="8"/>
  <c r="H102" i="7"/>
  <c r="O22" i="8"/>
  <c r="J100" i="7"/>
  <c r="BH23" i="8"/>
  <c r="L100" i="7"/>
  <c r="BI23" i="8"/>
  <c r="N100" i="7"/>
  <c r="BJ23" i="8"/>
  <c r="N102" i="7"/>
  <c r="R22" i="8"/>
  <c r="P100" i="7"/>
  <c r="BK23" i="8"/>
  <c r="R100" i="7"/>
  <c r="BL23" i="8"/>
  <c r="R102" i="7"/>
  <c r="T22" i="8"/>
  <c r="T100" i="7"/>
  <c r="BM23" i="8"/>
  <c r="V100" i="7"/>
  <c r="BN23" i="8"/>
  <c r="X100" i="7"/>
  <c r="BO23" i="8"/>
  <c r="X102" i="7"/>
  <c r="W22" i="8"/>
  <c r="Z100" i="7"/>
  <c r="BP23" i="8"/>
  <c r="AB100" i="7"/>
  <c r="BQ23" i="8"/>
  <c r="AB102" i="7"/>
  <c r="Y22" i="8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F51" i="6"/>
  <c r="AL43" i="6"/>
  <c r="AK43" i="6"/>
  <c r="AN43" i="6"/>
  <c r="AM43" i="6"/>
  <c r="AP43" i="6"/>
  <c r="AO43" i="6"/>
  <c r="AR43" i="6"/>
  <c r="AQ43" i="6"/>
  <c r="AR42" i="6"/>
  <c r="AQ42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E51" i="6"/>
  <c r="AE52" i="6"/>
  <c r="AG52" i="6"/>
  <c r="AE53" i="6"/>
  <c r="AG53" i="6"/>
  <c r="AE54" i="6"/>
  <c r="AG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F100" i="6"/>
  <c r="BF22" i="8"/>
  <c r="H100" i="6"/>
  <c r="BG22" i="8"/>
  <c r="H102" i="6"/>
  <c r="O21" i="8"/>
  <c r="J100" i="6"/>
  <c r="BH22" i="8"/>
  <c r="L100" i="6"/>
  <c r="BI22" i="8"/>
  <c r="N100" i="6"/>
  <c r="BJ22" i="8"/>
  <c r="N102" i="6"/>
  <c r="R21" i="8"/>
  <c r="P100" i="6"/>
  <c r="BK22" i="8"/>
  <c r="R100" i="6"/>
  <c r="BL22" i="8"/>
  <c r="R102" i="6"/>
  <c r="T21" i="8"/>
  <c r="T100" i="6"/>
  <c r="BM22" i="8"/>
  <c r="V100" i="6"/>
  <c r="BN22" i="8"/>
  <c r="X100" i="6"/>
  <c r="BO22" i="8"/>
  <c r="X102" i="6"/>
  <c r="W21" i="8"/>
  <c r="Z100" i="6"/>
  <c r="BP22" i="8"/>
  <c r="AB100" i="6"/>
  <c r="BQ22" i="8"/>
  <c r="AB102" i="6"/>
  <c r="Y21" i="8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L104" i="7"/>
  <c r="Q18" i="8"/>
  <c r="Z102" i="7"/>
  <c r="X22" i="8"/>
  <c r="P106" i="7"/>
  <c r="Z18" i="8"/>
  <c r="N106" i="7"/>
  <c r="Y18" i="8"/>
  <c r="V102" i="7"/>
  <c r="V22" i="8"/>
  <c r="J104" i="7"/>
  <c r="P18" i="8"/>
  <c r="T102" i="7"/>
  <c r="U22" i="8"/>
  <c r="L106" i="7"/>
  <c r="X18" i="8"/>
  <c r="P102" i="7"/>
  <c r="S22" i="8"/>
  <c r="J106" i="7"/>
  <c r="W18" i="8"/>
  <c r="L102" i="7"/>
  <c r="Q22" i="8"/>
  <c r="H106" i="7"/>
  <c r="V18" i="8"/>
  <c r="H104" i="7"/>
  <c r="O18" i="8"/>
  <c r="J102" i="7"/>
  <c r="P22" i="8"/>
  <c r="F106" i="7"/>
  <c r="U18" i="8"/>
  <c r="F104" i="7"/>
  <c r="N18" i="8"/>
  <c r="F102" i="7"/>
  <c r="N22" i="8"/>
  <c r="AE100" i="7"/>
  <c r="C59" i="8"/>
  <c r="AG100" i="7"/>
  <c r="AG51" i="7"/>
  <c r="AF100" i="7"/>
  <c r="D59" i="8"/>
  <c r="AH54" i="7"/>
  <c r="AI54" i="7"/>
  <c r="AH51" i="7"/>
  <c r="AI51" i="7"/>
  <c r="L104" i="6"/>
  <c r="Q17" i="8"/>
  <c r="Z102" i="6"/>
  <c r="X21" i="8"/>
  <c r="P106" i="6"/>
  <c r="Z17" i="8"/>
  <c r="N106" i="6"/>
  <c r="Y17" i="8"/>
  <c r="V102" i="6"/>
  <c r="V21" i="8"/>
  <c r="J104" i="6"/>
  <c r="P17" i="8"/>
  <c r="T102" i="6"/>
  <c r="U21" i="8"/>
  <c r="L106" i="6"/>
  <c r="X17" i="8"/>
  <c r="P102" i="6"/>
  <c r="S21" i="8"/>
  <c r="J106" i="6"/>
  <c r="W17" i="8"/>
  <c r="L102" i="6"/>
  <c r="Q21" i="8"/>
  <c r="H106" i="6"/>
  <c r="V17" i="8"/>
  <c r="H104" i="6"/>
  <c r="O17" i="8"/>
  <c r="J102" i="6"/>
  <c r="P21" i="8"/>
  <c r="F106" i="6"/>
  <c r="U17" i="8"/>
  <c r="F104" i="6"/>
  <c r="N17" i="8"/>
  <c r="F102" i="6"/>
  <c r="N21" i="8"/>
  <c r="AE100" i="6"/>
  <c r="C58" i="8"/>
  <c r="AG100" i="6"/>
  <c r="AG51" i="6"/>
  <c r="AF100" i="6"/>
  <c r="D58" i="8"/>
  <c r="AH54" i="6"/>
  <c r="AI54" i="6"/>
  <c r="AH51" i="6"/>
  <c r="AI51" i="6"/>
  <c r="AH52" i="7"/>
  <c r="AI52" i="7"/>
  <c r="AH53" i="7"/>
  <c r="AI53" i="7"/>
  <c r="AJ51" i="7"/>
  <c r="E59" i="8"/>
  <c r="AX51" i="7"/>
  <c r="AX52" i="7"/>
  <c r="AW51" i="7"/>
  <c r="AW52" i="7"/>
  <c r="AV51" i="7"/>
  <c r="AV52" i="7"/>
  <c r="AU51" i="7"/>
  <c r="AU52" i="7"/>
  <c r="AH52" i="6"/>
  <c r="AI52" i="6"/>
  <c r="AH53" i="6"/>
  <c r="AI53" i="6"/>
  <c r="AJ51" i="6"/>
  <c r="E58" i="8"/>
  <c r="AX51" i="6"/>
  <c r="AX52" i="6"/>
  <c r="AW51" i="6"/>
  <c r="AW52" i="6"/>
  <c r="AV51" i="6"/>
  <c r="AV52" i="6"/>
  <c r="AU51" i="6"/>
  <c r="AU52" i="6"/>
  <c r="BH21" i="8" l="1"/>
  <c r="AJ10" i="8" s="1"/>
  <c r="BL21" i="8"/>
  <c r="AJ14" i="8" s="1"/>
  <c r="AM42" i="3"/>
  <c r="BG14" i="8" s="1"/>
  <c r="BH14" i="8" s="1"/>
  <c r="L106" i="3"/>
  <c r="X16" i="8" s="1"/>
  <c r="K50" i="8" s="1"/>
  <c r="P102" i="3"/>
  <c r="S20" i="8" s="1"/>
  <c r="K23" i="8" s="1"/>
  <c r="BK21" i="8"/>
  <c r="AJ13" i="8" s="1"/>
  <c r="H102" i="3"/>
  <c r="O20" i="8" s="1"/>
  <c r="K19" i="8" s="1"/>
  <c r="BG21" i="8"/>
  <c r="AJ9" i="8" s="1"/>
  <c r="AQ42" i="3"/>
  <c r="BK14" i="8" s="1"/>
  <c r="BL14" i="8" s="1"/>
  <c r="AM43" i="3"/>
  <c r="BG15" i="8" s="1"/>
  <c r="BH15" i="8" s="1"/>
  <c r="AK40" i="3"/>
  <c r="BE12" i="8" s="1"/>
  <c r="BF12" i="8" s="1"/>
  <c r="J106" i="3"/>
  <c r="W16" i="8" s="1"/>
  <c r="K49" i="8" s="1"/>
  <c r="BI21" i="8"/>
  <c r="AJ11" i="8" s="1"/>
  <c r="AP43" i="3"/>
  <c r="AP41" i="3"/>
  <c r="AB102" i="3"/>
  <c r="Y20" i="8" s="1"/>
  <c r="K29" i="8" s="1"/>
  <c r="BQ21" i="8"/>
  <c r="AJ19" i="8" s="1"/>
  <c r="AF89" i="3"/>
  <c r="X102" i="3"/>
  <c r="W20" i="8" s="1"/>
  <c r="K27" i="8" s="1"/>
  <c r="BO21" i="8"/>
  <c r="AJ17" i="8" s="1"/>
  <c r="AE57" i="3"/>
  <c r="AG57" i="3" s="1"/>
  <c r="AE84" i="3"/>
  <c r="AG84" i="3" s="1"/>
  <c r="AE61" i="3"/>
  <c r="AG61" i="3" s="1"/>
  <c r="AE55" i="3"/>
  <c r="AG55" i="3" s="1"/>
  <c r="AE86" i="3"/>
  <c r="AG86" i="3" s="1"/>
  <c r="AE97" i="3"/>
  <c r="AE81" i="3"/>
  <c r="AG81" i="3" s="1"/>
  <c r="F32" i="3"/>
  <c r="AE68" i="3"/>
  <c r="AG68" i="3" s="1"/>
  <c r="AE93" i="3"/>
  <c r="AG93" i="3" s="1"/>
  <c r="AE95" i="3"/>
  <c r="AG95" i="3" s="1"/>
  <c r="AE72" i="3"/>
  <c r="AG72" i="3" s="1"/>
  <c r="AE74" i="3"/>
  <c r="AG74" i="3" s="1"/>
  <c r="AE63" i="3"/>
  <c r="AG63" i="3" s="1"/>
  <c r="AE70" i="3"/>
  <c r="AG70" i="3" s="1"/>
  <c r="AE77" i="3"/>
  <c r="AG77" i="3" s="1"/>
  <c r="AE59" i="3"/>
  <c r="AG59" i="3" s="1"/>
  <c r="AE52" i="3"/>
  <c r="AG52" i="3" s="1"/>
  <c r="AE92" i="3"/>
  <c r="AG92" i="3" s="1"/>
  <c r="AE60" i="3"/>
  <c r="AG60" i="3" s="1"/>
  <c r="AE88" i="3"/>
  <c r="AG88" i="3" s="1"/>
  <c r="AE79" i="3"/>
  <c r="AG79" i="3" s="1"/>
  <c r="AE90" i="3"/>
  <c r="AG90" i="3" s="1"/>
  <c r="AF96" i="3"/>
  <c r="AF92" i="3"/>
  <c r="AF56" i="3"/>
  <c r="AF52" i="3"/>
  <c r="AE78" i="3"/>
  <c r="AG78" i="3" s="1"/>
  <c r="AE69" i="3"/>
  <c r="AG69" i="3" s="1"/>
  <c r="AE64" i="3"/>
  <c r="AG64" i="3" s="1"/>
  <c r="AL43" i="3"/>
  <c r="AE73" i="3"/>
  <c r="AG73" i="3" s="1"/>
  <c r="AE54" i="3"/>
  <c r="AG54" i="3" s="1"/>
  <c r="AE82" i="3"/>
  <c r="AG82" i="3" s="1"/>
  <c r="AE71" i="3"/>
  <c r="AG71" i="3" s="1"/>
  <c r="AE56" i="3"/>
  <c r="AG56" i="3" s="1"/>
  <c r="AE91" i="3"/>
  <c r="AG91" i="3" s="1"/>
  <c r="AN41" i="3"/>
  <c r="AK41" i="3"/>
  <c r="BE13" i="8" s="1"/>
  <c r="BF13" i="8" s="1"/>
  <c r="AL41" i="3"/>
  <c r="AN43" i="3"/>
  <c r="AE76" i="3"/>
  <c r="AG76" i="3" s="1"/>
  <c r="AE87" i="3"/>
  <c r="AG87" i="3" s="1"/>
  <c r="AE94" i="3"/>
  <c r="AG94" i="3" s="1"/>
  <c r="AE96" i="3"/>
  <c r="AF90" i="3"/>
  <c r="AE85" i="3"/>
  <c r="AG85" i="3" s="1"/>
  <c r="AE80" i="3"/>
  <c r="AG80" i="3" s="1"/>
  <c r="AF66" i="3"/>
  <c r="AE62" i="3"/>
  <c r="AG62" i="3" s="1"/>
  <c r="AE89" i="3"/>
  <c r="AG89" i="3" s="1"/>
  <c r="AE58" i="3"/>
  <c r="AG58" i="3" s="1"/>
  <c r="AE75" i="3"/>
  <c r="AG75" i="3" s="1"/>
  <c r="AF80" i="3"/>
  <c r="AF78" i="3"/>
  <c r="AE67" i="3"/>
  <c r="AG67" i="3" s="1"/>
  <c r="AF64" i="3"/>
  <c r="AF62" i="3"/>
  <c r="AP42" i="3"/>
  <c r="AQ40" i="3"/>
  <c r="BK12" i="8" s="1"/>
  <c r="BL12" i="8" s="1"/>
  <c r="AQ41" i="3"/>
  <c r="BK13" i="8" s="1"/>
  <c r="BL13" i="8" s="1"/>
  <c r="AR42" i="3"/>
  <c r="AQ43" i="3"/>
  <c r="BK15" i="8" s="1"/>
  <c r="BL15" i="8" s="1"/>
  <c r="AR41" i="3"/>
  <c r="AR43" i="3"/>
  <c r="BF21" i="8"/>
  <c r="AJ8" i="8" s="1"/>
  <c r="F106" i="3"/>
  <c r="U16" i="8" s="1"/>
  <c r="K47" i="8" s="1"/>
  <c r="Z102" i="3"/>
  <c r="X20" i="8" s="1"/>
  <c r="K28" i="8" s="1"/>
  <c r="L104" i="3"/>
  <c r="Q16" i="8" s="1"/>
  <c r="K40" i="8" s="1"/>
  <c r="F104" i="3"/>
  <c r="N16" i="8" s="1"/>
  <c r="K37" i="8" s="1"/>
  <c r="BJ21" i="8"/>
  <c r="AJ12" i="8" s="1"/>
  <c r="T102" i="3"/>
  <c r="U20" i="8" s="1"/>
  <c r="K25" i="8" s="1"/>
  <c r="BM21" i="8"/>
  <c r="AJ15" i="8" s="1"/>
  <c r="J104" i="3"/>
  <c r="P16" i="8" s="1"/>
  <c r="K39" i="8" s="1"/>
  <c r="AR40" i="3"/>
  <c r="J102" i="3"/>
  <c r="P20" i="8" s="1"/>
  <c r="K20" i="8" s="1"/>
  <c r="H104" i="3"/>
  <c r="O16" i="8" s="1"/>
  <c r="K38" i="8" s="1"/>
  <c r="N106" i="3"/>
  <c r="Y16" i="8" s="1"/>
  <c r="K51" i="8" s="1"/>
  <c r="V102" i="3"/>
  <c r="V20" i="8" s="1"/>
  <c r="K26" i="8" s="1"/>
  <c r="AF91" i="3"/>
  <c r="AF75" i="3"/>
  <c r="AL40" i="3"/>
  <c r="AO40" i="3"/>
  <c r="BI12" i="8" s="1"/>
  <c r="BJ12" i="8" s="1"/>
  <c r="AL42" i="3"/>
  <c r="AP40" i="3"/>
  <c r="AN40" i="3"/>
  <c r="AM41" i="3"/>
  <c r="BG13" i="8" s="1"/>
  <c r="BH13" i="8" s="1"/>
  <c r="AK42" i="3"/>
  <c r="BE14" i="8" s="1"/>
  <c r="BF14" i="8" s="1"/>
  <c r="AE51" i="3"/>
  <c r="AG51" i="3" s="1"/>
  <c r="L102" i="3"/>
  <c r="Q20" i="8" s="1"/>
  <c r="K21" i="8" s="1"/>
  <c r="AE83" i="3"/>
  <c r="AG83" i="3" s="1"/>
  <c r="AE66" i="3"/>
  <c r="AG66" i="3" s="1"/>
  <c r="AM40" i="3"/>
  <c r="BG12" i="8" s="1"/>
  <c r="BH12" i="8" s="1"/>
  <c r="AO41" i="3"/>
  <c r="BI13" i="8" s="1"/>
  <c r="BJ13" i="8" s="1"/>
  <c r="AK43" i="3"/>
  <c r="BE15" i="8" s="1"/>
  <c r="BF15" i="8" s="1"/>
  <c r="AO43" i="3"/>
  <c r="BI15" i="8" s="1"/>
  <c r="BJ15" i="8" s="1"/>
  <c r="AN42" i="3"/>
  <c r="AO42" i="3"/>
  <c r="BI14" i="8" s="1"/>
  <c r="BJ14" i="8" s="1"/>
  <c r="AU51" i="3" l="1"/>
  <c r="AU52" i="3" s="1"/>
  <c r="AV51" i="3"/>
  <c r="AV52" i="3" s="1"/>
  <c r="AX51" i="3"/>
  <c r="AS66" i="8" s="1"/>
  <c r="AW51" i="3"/>
  <c r="AR66" i="8" s="1"/>
  <c r="P106" i="3"/>
  <c r="Z16" i="8" s="1"/>
  <c r="K52" i="8" s="1"/>
  <c r="AF55" i="3"/>
  <c r="AF59" i="3"/>
  <c r="AF63" i="3"/>
  <c r="AF68" i="3"/>
  <c r="AF70" i="3"/>
  <c r="AF84" i="3"/>
  <c r="AF88" i="3"/>
  <c r="AF93" i="3"/>
  <c r="AF95" i="3"/>
  <c r="AF53" i="3"/>
  <c r="AF57" i="3"/>
  <c r="AF61" i="3"/>
  <c r="AF65" i="3"/>
  <c r="AF72" i="3"/>
  <c r="AF77" i="3"/>
  <c r="AF79" i="3"/>
  <c r="AF81" i="3"/>
  <c r="AF86" i="3"/>
  <c r="AF97" i="3"/>
  <c r="AF54" i="3"/>
  <c r="AF67" i="3"/>
  <c r="AE100" i="3"/>
  <c r="AG100" i="3" s="1"/>
  <c r="AF51" i="3"/>
  <c r="AF83" i="3"/>
  <c r="AF60" i="3"/>
  <c r="AF58" i="3"/>
  <c r="AF71" i="3"/>
  <c r="AF69" i="3"/>
  <c r="AF85" i="3"/>
  <c r="AF74" i="3"/>
  <c r="AF82" i="3"/>
  <c r="AF76" i="3"/>
  <c r="AF73" i="3"/>
  <c r="AF94" i="3"/>
  <c r="AF87" i="3"/>
  <c r="AP66" i="8" l="1"/>
  <c r="AX52" i="3"/>
  <c r="AQ66" i="8"/>
  <c r="AW52" i="3"/>
  <c r="AF100" i="3"/>
  <c r="AH92" i="3" s="1"/>
  <c r="AI92" i="3" s="1"/>
  <c r="C57" i="8"/>
  <c r="C60" i="8" s="1"/>
  <c r="AH95" i="3" l="1"/>
  <c r="AI95" i="3" s="1"/>
  <c r="AH94" i="3"/>
  <c r="AI94" i="3" s="1"/>
  <c r="AH93" i="3"/>
  <c r="AI93" i="3" s="1"/>
  <c r="AH90" i="3"/>
  <c r="AI90" i="3" s="1"/>
  <c r="AH91" i="3"/>
  <c r="AI91" i="3" s="1"/>
  <c r="AH81" i="3"/>
  <c r="AI81" i="3" s="1"/>
  <c r="AH89" i="3"/>
  <c r="AI89" i="3" s="1"/>
  <c r="AT66" i="8"/>
  <c r="AR67" i="8" s="1"/>
  <c r="AH88" i="3"/>
  <c r="AI88" i="3" s="1"/>
  <c r="AH87" i="3"/>
  <c r="AI87" i="3" s="1"/>
  <c r="AH86" i="3"/>
  <c r="AI86" i="3" s="1"/>
  <c r="AH85" i="3"/>
  <c r="AI85" i="3" s="1"/>
  <c r="AH84" i="3"/>
  <c r="AI84" i="3" s="1"/>
  <c r="AH83" i="3"/>
  <c r="AI83" i="3" s="1"/>
  <c r="AH82" i="3"/>
  <c r="AI82" i="3" s="1"/>
  <c r="AH79" i="3"/>
  <c r="AI79" i="3" s="1"/>
  <c r="AH80" i="3"/>
  <c r="AI80" i="3" s="1"/>
  <c r="AH76" i="3"/>
  <c r="AI76" i="3" s="1"/>
  <c r="AH78" i="3"/>
  <c r="AI78" i="3" s="1"/>
  <c r="AH77" i="3"/>
  <c r="AI77" i="3" s="1"/>
  <c r="AH67" i="3"/>
  <c r="AI67" i="3" s="1"/>
  <c r="AH75" i="3"/>
  <c r="AI75" i="3" s="1"/>
  <c r="AH74" i="3"/>
  <c r="AI74" i="3" s="1"/>
  <c r="AH73" i="3"/>
  <c r="AI73" i="3" s="1"/>
  <c r="AH72" i="3"/>
  <c r="AI72" i="3" s="1"/>
  <c r="AH71" i="3"/>
  <c r="AI71" i="3" s="1"/>
  <c r="AH70" i="3"/>
  <c r="AI70" i="3" s="1"/>
  <c r="AH69" i="3"/>
  <c r="AI69" i="3" s="1"/>
  <c r="AH68" i="3"/>
  <c r="AI68" i="3" s="1"/>
  <c r="AH65" i="3"/>
  <c r="AI65" i="3" s="1"/>
  <c r="AH66" i="3"/>
  <c r="AI66" i="3" s="1"/>
  <c r="AH63" i="3"/>
  <c r="AI63" i="3" s="1"/>
  <c r="AH64" i="3"/>
  <c r="AI64" i="3" s="1"/>
  <c r="AH57" i="3"/>
  <c r="AI57" i="3" s="1"/>
  <c r="AH62" i="3"/>
  <c r="AI62" i="3" s="1"/>
  <c r="AH61" i="3"/>
  <c r="AI61" i="3" s="1"/>
  <c r="AH60" i="3"/>
  <c r="AI60" i="3" s="1"/>
  <c r="AH59" i="3"/>
  <c r="AI59" i="3" s="1"/>
  <c r="AH58" i="3"/>
  <c r="AI58" i="3" s="1"/>
  <c r="AH53" i="3"/>
  <c r="AI53" i="3" s="1"/>
  <c r="AH56" i="3"/>
  <c r="AI56" i="3" s="1"/>
  <c r="AH55" i="3"/>
  <c r="AI55" i="3" s="1"/>
  <c r="AH54" i="3"/>
  <c r="AI54" i="3" s="1"/>
  <c r="D57" i="8"/>
  <c r="D60" i="8" s="1"/>
  <c r="AH52" i="3"/>
  <c r="AI52" i="3" s="1"/>
  <c r="AH51" i="3"/>
  <c r="AI51" i="3" s="1"/>
  <c r="AQ67" i="8" l="1"/>
  <c r="AS67" i="8"/>
  <c r="AP67" i="8"/>
  <c r="AJ51" i="3"/>
  <c r="E57" i="8" s="1"/>
</calcChain>
</file>

<file path=xl/comments1.xml><?xml version="1.0" encoding="utf-8"?>
<comments xmlns="http://schemas.openxmlformats.org/spreadsheetml/2006/main">
  <authors>
    <author>HP</author>
  </authors>
  <commentList>
    <comment ref="AD47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AE47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47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AG47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D47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AE47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47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AG47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AD47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AE47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47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AG47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<sst xmlns="http://schemas.openxmlformats.org/spreadsheetml/2006/main" count="564" uniqueCount="215">
  <si>
    <t>A</t>
  </si>
  <si>
    <t>Curso</t>
  </si>
  <si>
    <t>P</t>
  </si>
  <si>
    <t>Fecha</t>
  </si>
  <si>
    <t>Nº</t>
  </si>
  <si>
    <t>Nº de alumnos presentes</t>
  </si>
  <si>
    <t>Puntaje corte nota 4,0</t>
  </si>
  <si>
    <t>Nª de alumnos del curso</t>
  </si>
  <si>
    <t>Identificación del Alumno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</si>
  <si>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</si>
  <si>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</si>
  <si>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</si>
  <si>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</si>
  <si>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</si>
  <si>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</si>
  <si>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</si>
  <si>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</si>
  <si>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</si>
  <si>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</si>
  <si>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</si>
  <si>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</si>
  <si>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</si>
  <si>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</si>
  <si>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</si>
  <si>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</si>
  <si>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</si>
  <si>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Nº total de Als.</t>
  </si>
  <si>
    <t>% total de Als.</t>
  </si>
  <si>
    <t>Porcentaje de logro del grupo de curso por PREGUNTA</t>
  </si>
  <si>
    <t>Pgta.</t>
  </si>
  <si>
    <t>Estado:           Presente (p o P) Ausente (a o A)</t>
  </si>
  <si>
    <t xml:space="preserve"> </t>
  </si>
  <si>
    <t>Nº y % Als. Nvl. B</t>
  </si>
  <si>
    <t>Nº y % Als. Nvl. MB</t>
  </si>
  <si>
    <t>Nº y Als. Nvl. MA</t>
  </si>
  <si>
    <t>Nº y Als. Nvl. A</t>
  </si>
  <si>
    <t>Matemática</t>
  </si>
  <si>
    <t xml:space="preserve">Cs Naturales </t>
  </si>
  <si>
    <t>Historia y Soc.</t>
  </si>
  <si>
    <t>Objetivo de Aprendizaje</t>
  </si>
  <si>
    <t>Puntaje Obtenido por item</t>
  </si>
  <si>
    <t>Áb</t>
  </si>
  <si>
    <t>Sumatoria del grupo de curso por PREGUNTA</t>
  </si>
  <si>
    <t>Áb: pregunta abierta</t>
  </si>
  <si>
    <t>NIVEL CURSO</t>
  </si>
  <si>
    <t>Habilidad</t>
  </si>
  <si>
    <t>Porcentaje de logro del grupo de curso por EJE</t>
  </si>
  <si>
    <t>Porcentaje de logro del grupo de curso por HABILIDAD</t>
  </si>
  <si>
    <t>NIVELES DE DESEMPEÑO POR EJES</t>
  </si>
  <si>
    <t>Cs. de la Vida</t>
  </si>
  <si>
    <t>Cs. Físicas y Químicas</t>
  </si>
  <si>
    <t>CANTIDAD Y PORCENTAJE DE ESTUDIANTES DISTRIBUIDOS SEGÚN NIVELES DE DESEMPEÑO POR EJE</t>
  </si>
  <si>
    <t>% Logro</t>
  </si>
  <si>
    <t>Cs. de la Vida: Cuerpo humano y Salud</t>
  </si>
  <si>
    <t xml:space="preserve"> Ciencias de la Tierra y
el Universo</t>
  </si>
  <si>
    <t>Porcentaje de logro del grupo de curso por OBJETIVO DE APRENDIZAJE</t>
  </si>
  <si>
    <t>3) Ciencias Físicas y Químicas</t>
  </si>
  <si>
    <t>4) Ciencias de la Tierra y el Universo</t>
  </si>
  <si>
    <t>1) Identificar</t>
  </si>
  <si>
    <t>EJES</t>
  </si>
  <si>
    <t>1° básico A</t>
  </si>
  <si>
    <t>1) Describir, dar ejemplos y practicar hábitos de vida saludable para mantener el cuerpo sano y prevenir enfermedades (actividad física, aseo del cuerpo, lavado de alimentos y alimentación saludable, entre otros).</t>
  </si>
  <si>
    <t>2) Identificar y describir la ubicación y la función de los sentidos, proponiendo medidas para protegerlos y para prevenir situaciones de riesgo.</t>
  </si>
  <si>
    <t>3) Reconocer y observar, por medio de la exploración, que los seres vivos crecen, responden a estímulos del medio, se reproducen y necesitan agua, alimento y aire para vivir, comparándolos con las cosas no vivas.</t>
  </si>
  <si>
    <t>4) Observar y comparar animales de acuerdo a características como tamaño, cubierta corporal, estructuras de desplazamiento y hábitat, entre otras.</t>
  </si>
  <si>
    <t>5) Observar e identificar, por medio de la exploración, las estructuras principales de las plantas: hojas, flores, tallos y raíces.</t>
  </si>
  <si>
    <t>6) Reconocer y comparar diversas plantas y animales de nuestro país, considerando las características observables, proponiendo medidas para su cuidado.</t>
  </si>
  <si>
    <t>8) Explorar y describir diferentes tipos de materiales en diversos objetos, clasificándolos según sus propiedades (goma-flexible, plástico-impermeable) e identificando su uso en la vida cotidiana.</t>
  </si>
  <si>
    <t>9) Reconocen cambios que se producen en los materiales al aplicar agua, luz, calor y fuerza.</t>
  </si>
  <si>
    <t xml:space="preserve">10) Diseñar instrumentos tecnológicos simples, considerando diversos materiales y sus propiedades para resolver problemas cotidianos. </t>
  </si>
  <si>
    <t>11) Describir y comunicar los cambios del ciclo de las estaciones y sus efectos en los seres vivos y el ambiente.</t>
  </si>
  <si>
    <t>12) Describir y registrar el ciclo diario y las diferencias entre el día y la noche, a partir de la observación del Sol, la Luna, las estrellas y la luminosidad del cielo, entre otras, y sus efectos en los seres vivos y el ambiente.</t>
  </si>
  <si>
    <t>1) Ciencias de la vida: Cuerpo humano y salud</t>
  </si>
  <si>
    <t>2) Ciencias de la vida</t>
  </si>
  <si>
    <t>2) Reconocer</t>
  </si>
  <si>
    <t>3) Comparar</t>
  </si>
  <si>
    <t>4) Comunicar</t>
  </si>
  <si>
    <t>5) Comprender</t>
  </si>
  <si>
    <t>6) Predecir</t>
  </si>
  <si>
    <t>Nº y % Als. distribuidos según niveles de desempeño</t>
  </si>
  <si>
    <t>Bajo (B)</t>
  </si>
  <si>
    <t>Medio Bajo (MB)</t>
  </si>
  <si>
    <t>Medio Alto (MA)</t>
  </si>
  <si>
    <t>Alto (A)</t>
  </si>
  <si>
    <t>dif</t>
  </si>
  <si>
    <t>cuad</t>
  </si>
  <si>
    <t>suma</t>
  </si>
  <si>
    <t>1° básico B</t>
  </si>
  <si>
    <t>Vaciado de resultados PRUEBA INICIAL, Cs NATURALES 1º básico B, 2015</t>
  </si>
  <si>
    <t>Vaciado de resultados PRUEBA INICIAL, Cs NATURALES 1º básico C, 2015</t>
  </si>
  <si>
    <t>1° básico C</t>
  </si>
  <si>
    <t>% logro por preguntas, 1ros. Básico</t>
  </si>
  <si>
    <t>CANTIDAD Y PORCENTAJE DE ESTUDIANTES DISTRIBUIDOS SEGÚN EJES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</si>
  <si>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</si>
  <si>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</si>
  <si>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</si>
  <si>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</si>
  <si>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</si>
  <si>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t>EJE1</t>
  </si>
  <si>
    <t>EJE2</t>
  </si>
  <si>
    <t>EJE3</t>
  </si>
  <si>
    <t>EJE4</t>
  </si>
  <si>
    <t>PROMEDIO POR INDICADORES, DIAGNÓSTICO PRIMERO BASICO AÑO 2015</t>
  </si>
  <si>
    <t>1A</t>
  </si>
  <si>
    <t>Pgtas.</t>
  </si>
  <si>
    <t>1B</t>
  </si>
  <si>
    <t>1C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</si>
  <si>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</si>
  <si>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</si>
  <si>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</si>
  <si>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</si>
  <si>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</si>
  <si>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</si>
  <si>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</si>
  <si>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</si>
  <si>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</si>
  <si>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</si>
  <si>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</si>
  <si>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</si>
  <si>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RENDIMIENTO POR CURSO</t>
  </si>
  <si>
    <t>CURSO</t>
  </si>
  <si>
    <t>PROMEDIO % LOGRO</t>
  </si>
  <si>
    <t>PROMEDIO NOTA</t>
  </si>
  <si>
    <t>DESVIACION ESTANDAR DE NOTAS</t>
  </si>
  <si>
    <t>1º Básico A</t>
  </si>
  <si>
    <t>1º Básico B</t>
  </si>
  <si>
    <t>1º Básico C</t>
  </si>
  <si>
    <t>INFORME GLOBAL, DIAGNÓSTICO CIENCIAS NATURALES,  PRIMERO(S) BASICO(S) 2015</t>
  </si>
  <si>
    <t>Objetivos de Aprendizaje</t>
  </si>
  <si>
    <t>Ejes</t>
  </si>
  <si>
    <t>Habilidades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</si>
  <si>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</si>
  <si>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</si>
  <si>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</si>
  <si>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</si>
  <si>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</si>
  <si>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</si>
  <si>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</si>
  <si>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</si>
  <si>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</si>
  <si>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</si>
  <si>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</si>
  <si>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</si>
  <si>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HAB1</t>
  </si>
  <si>
    <t>HAB2</t>
  </si>
  <si>
    <t>HAB3</t>
  </si>
  <si>
    <t>HAB4</t>
  </si>
  <si>
    <t>HAB5</t>
  </si>
  <si>
    <t>HAB6</t>
  </si>
  <si>
    <t>G</t>
  </si>
  <si>
    <t>Bajo (B)                  [0 - 25%]</t>
  </si>
  <si>
    <t>Medio Alto (MA)   [51- 75%]</t>
  </si>
  <si>
    <t>Alto (A)               [76- 100%]</t>
  </si>
  <si>
    <t>Medio Bajo (B)     [26 - 50%]</t>
  </si>
  <si>
    <t>PROMEDIO POR HABILIDADES, DIAGNÓSTICO PRIMERO BÁSICO AÑO 2015</t>
  </si>
  <si>
    <t>PROMEDIO POR EJES, DIAGNÓSTICO PRIMERO BASICO AÑO 2015</t>
  </si>
  <si>
    <t>1 y 2</t>
  </si>
  <si>
    <t>3 a 7</t>
  </si>
  <si>
    <t>8  a 10</t>
  </si>
  <si>
    <t>11 y 12</t>
  </si>
  <si>
    <t>1, 2, 5 y 11</t>
  </si>
  <si>
    <t>4, 7 y 8</t>
  </si>
  <si>
    <t>10 y 12</t>
  </si>
  <si>
    <t>7) Establecer mediante la observación, semejanzas y diferencias, entre diversos lugares (considerando flora, fauna, relieve) y entre fenómenos naturales y sus efectos.</t>
  </si>
  <si>
    <t>6) Reconocer algunas acciones de la vida diaria que contribuyen a preservar el medio ambiente.</t>
  </si>
  <si>
    <t>22686-6</t>
  </si>
  <si>
    <t>ESCUELA LAS CAMELIAS</t>
  </si>
  <si>
    <t>MARZO</t>
  </si>
  <si>
    <t>Vaciado de resultados PRUEBA INICIAL, Cs NATURALES 1º básico A, 2016</t>
  </si>
  <si>
    <t>EQUIPO DE MEDICION, LAS CAMELIAS</t>
  </si>
  <si>
    <t>CÁRCAMO CÁRDENAS LUIS SALVADOR</t>
  </si>
  <si>
    <t>CORREA URIBE MÁXIMO DE DIOS</t>
  </si>
  <si>
    <t>DÍAZ MONTIEL BENJAMÍN ESTEBAN</t>
  </si>
  <si>
    <t>GADALETA VELÁSQUEZ LUCAS ALEXANDER</t>
  </si>
  <si>
    <t>GALINDO GALLARDO SAMUEL ANTONIO</t>
  </si>
  <si>
    <t>GALLEGOS ULE CONSTANZA ANTONELLA</t>
  </si>
  <si>
    <t>GÓMEZ GONZÁLEZ PALOMA DEL PILAR</t>
  </si>
  <si>
    <t>GÓMEZ GUTIÉRREZ MAXIMILIANO CAMILO</t>
  </si>
  <si>
    <t>GONZALEZ OBANDO DENNIS BELÉN</t>
  </si>
  <si>
    <t>GONZÁLEZ SALINAS YUSEY JAVIERA</t>
  </si>
  <si>
    <t>HIDALGO GALINDO CONSTANZA LLAMILETT</t>
  </si>
  <si>
    <t>HUENCHUR SOTO KEVIN MAURICIO</t>
  </si>
  <si>
    <t>LLANQUILEF TORRES PILAR ISIDORA</t>
  </si>
  <si>
    <t>MANCILLA PAREDES VICENTE ANDRÉS</t>
  </si>
  <si>
    <t>MANSILLA AGUILAR KATHERINNE ANAÍS</t>
  </si>
  <si>
    <t>MANSILLA GONZÁLEZ VALENTINA BELÉN</t>
  </si>
  <si>
    <t>MERIÑO MIRANDA MARTINA RAYEN</t>
  </si>
  <si>
    <t>MILLALONCO URIBE CONSTANZA SARAY</t>
  </si>
  <si>
    <t>MIRANDA GONZÁLEZ CELESTE FRANCISCA</t>
  </si>
  <si>
    <t>MOLINA LÓPEZ JEREMÍAS ISMAEL ADÁN</t>
  </si>
  <si>
    <t>NANCO CIFUENTES FHARA TAIS</t>
  </si>
  <si>
    <t>NAVARRO RIVERA ISAAC ALEXANDER</t>
  </si>
  <si>
    <t>NAVARRO VERA ÁLVARO EXEQUIEL</t>
  </si>
  <si>
    <t>OJEDA ESCOBAR NIA ANTONELLA PASCAL</t>
  </si>
  <si>
    <t>OJEDA GONZÁLEZ DORIANS JESÚS EDINSON</t>
  </si>
  <si>
    <t>OLIVARES VICENCIO YARELA PAOLA</t>
  </si>
  <si>
    <t>PACHECO CORONADO MAGDALENA PAZ</t>
  </si>
  <si>
    <t>PACHECO PÉREZ MONSERRATH ANDREA</t>
  </si>
  <si>
    <t>PERALTA OJEDA ANGEL BENJAMÍN BELARMINO</t>
  </si>
  <si>
    <t>PÉREZ HUENCHUR MÓNICA ISABEL</t>
  </si>
  <si>
    <t>PINDA MOLINA AXEL ANDRÉS</t>
  </si>
  <si>
    <t>PINDA PINDA AMANDA GABRIELA</t>
  </si>
  <si>
    <t>PINILLA GADALETA VICENTE GIOVANNI</t>
  </si>
  <si>
    <t>PUNOL OYARZO VALENTINA NAYARETTE</t>
  </si>
  <si>
    <t>RODRÍGUEZ ARRIAGADA YEANYRA ESTRELLA</t>
  </si>
  <si>
    <t>SANHUEZA SANTANA KEVIN MACKLEIN</t>
  </si>
  <si>
    <t>SERON SERÓN POLET FRANCISCA</t>
  </si>
  <si>
    <t>SOTO FERNÁNDEZ CAROLINA ARACELI</t>
  </si>
  <si>
    <t>SOTO GONZÁLEZ WILLIAMS IGNACIO</t>
  </si>
  <si>
    <t>TOLEDO CONTRERAS JEANNETTE SOLEDAD</t>
  </si>
  <si>
    <t>TRIVIÑO GUTIÉRREZ DIEGO ALEJANDRO</t>
  </si>
  <si>
    <t>ULLOA VELÁSQUEZ ANTO MONSERRAT</t>
  </si>
  <si>
    <t>VARGAS CÁRDENAS YONATHAN LEONEL</t>
  </si>
  <si>
    <t>VIVAR GONZÁLEZ ROSA ESCARLE</t>
  </si>
  <si>
    <t>VIVAR GONZÁLEZ YADHIRA MONSERRATT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</si>
</sst>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%"/>
  </numFmts>
  <fonts count="66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3"/>
      <color theme="1"/>
      <name val="Arial"/>
      <family val="2"/>
    </font>
    <font>
      <sz val="15"/>
      <color theme="1"/>
      <name val="Arial"/>
      <family val="2"/>
    </font>
    <font>
      <sz val="15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54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6" fillId="0" borderId="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8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36" fillId="0" borderId="0" xfId="0" applyFont="1" applyAlignment="1"/>
    <xf numFmtId="0" fontId="0" fillId="0" borderId="0" xfId="0" applyAlignment="1"/>
    <xf numFmtId="9" fontId="19" fillId="0" borderId="3" xfId="2" applyFont="1" applyBorder="1" applyAlignment="1">
      <alignment horizontal="center" vertical="distributed"/>
    </xf>
    <xf numFmtId="9" fontId="19" fillId="0" borderId="7" xfId="2" applyFont="1" applyBorder="1" applyAlignment="1">
      <alignment horizontal="center" vertical="distributed"/>
    </xf>
    <xf numFmtId="0" fontId="36" fillId="0" borderId="0" xfId="0" applyFont="1" applyFill="1" applyBorder="1" applyAlignment="1"/>
    <xf numFmtId="0" fontId="37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8" fillId="0" borderId="0" xfId="0" applyNumberFormat="1" applyFont="1" applyFill="1" applyBorder="1" applyAlignment="1">
      <alignment horizontal="center" wrapText="1"/>
    </xf>
    <xf numFmtId="166" fontId="4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wrapText="1"/>
    </xf>
    <xf numFmtId="0" fontId="0" fillId="8" borderId="0" xfId="0" applyFill="1" applyBorder="1">
      <alignment vertical="center"/>
    </xf>
    <xf numFmtId="0" fontId="2" fillId="8" borderId="0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distributed"/>
    </xf>
    <xf numFmtId="0" fontId="2" fillId="8" borderId="0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2" fillId="8" borderId="0" xfId="0" applyNumberFormat="1" applyFont="1" applyFill="1" applyBorder="1" applyAlignment="1">
      <alignment horizontal="left" vertical="distributed" wrapText="1"/>
    </xf>
    <xf numFmtId="0" fontId="20" fillId="8" borderId="0" xfId="0" applyNumberFormat="1" applyFont="1" applyFill="1" applyBorder="1" applyAlignment="1">
      <alignment vertical="center" wrapText="1"/>
    </xf>
    <xf numFmtId="0" fontId="13" fillId="8" borderId="0" xfId="0" applyNumberFormat="1" applyFont="1" applyFill="1" applyBorder="1" applyAlignment="1">
      <alignment horizontal="center" vertical="distributed"/>
    </xf>
    <xf numFmtId="0" fontId="2" fillId="8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15" fillId="2" borderId="10" xfId="0" applyNumberFormat="1" applyFont="1" applyFill="1" applyBorder="1" applyAlignment="1">
      <alignment horizontal="center" vertical="distributed" wrapText="1"/>
    </xf>
    <xf numFmtId="0" fontId="37" fillId="8" borderId="0" xfId="0" applyFont="1" applyFill="1" applyBorder="1" applyAlignment="1" applyProtection="1">
      <alignment horizontal="center" wrapText="1"/>
    </xf>
    <xf numFmtId="0" fontId="0" fillId="8" borderId="0" xfId="0" applyFill="1">
      <alignment vertical="center"/>
    </xf>
    <xf numFmtId="0" fontId="12" fillId="8" borderId="0" xfId="0" applyFont="1" applyFill="1">
      <alignment vertical="center"/>
    </xf>
    <xf numFmtId="0" fontId="37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distributed"/>
    </xf>
    <xf numFmtId="9" fontId="19" fillId="8" borderId="0" xfId="2" applyFont="1" applyFill="1" applyBorder="1" applyAlignment="1">
      <alignment horizontal="center" vertical="distributed"/>
    </xf>
    <xf numFmtId="0" fontId="18" fillId="8" borderId="0" xfId="0" applyNumberFormat="1" applyFont="1" applyFill="1" applyBorder="1" applyAlignment="1">
      <alignment horizontal="center" wrapText="1"/>
    </xf>
    <xf numFmtId="0" fontId="0" fillId="8" borderId="0" xfId="0" applyNumberFormat="1" applyFont="1" applyFill="1" applyBorder="1" applyAlignment="1">
      <alignment wrapText="1"/>
    </xf>
    <xf numFmtId="0" fontId="44" fillId="8" borderId="0" xfId="0" applyFont="1" applyFill="1" applyBorder="1" applyAlignment="1" applyProtection="1">
      <alignment vertical="distributed"/>
    </xf>
    <xf numFmtId="0" fontId="37" fillId="8" borderId="0" xfId="0" applyFont="1" applyFill="1" applyBorder="1" applyAlignment="1" applyProtection="1">
      <alignment horizontal="center" vertical="distributed" wrapText="1"/>
    </xf>
    <xf numFmtId="9" fontId="13" fillId="8" borderId="0" xfId="2" applyFont="1" applyFill="1" applyBorder="1" applyAlignment="1">
      <alignment horizontal="center" vertical="distributed"/>
    </xf>
    <xf numFmtId="165" fontId="2" fillId="0" borderId="3" xfId="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quotePrefix="1" applyNumberFormat="1" applyFont="1" applyFill="1" applyBorder="1" applyAlignment="1">
      <alignment horizontal="center" wrapText="1"/>
    </xf>
    <xf numFmtId="0" fontId="37" fillId="9" borderId="3" xfId="0" applyFont="1" applyFill="1" applyBorder="1" applyAlignment="1" applyProtection="1">
      <alignment horizontal="center" vertical="center" wrapText="1"/>
    </xf>
    <xf numFmtId="0" fontId="35" fillId="10" borderId="3" xfId="0" applyFont="1" applyFill="1" applyBorder="1" applyAlignment="1" applyProtection="1">
      <alignment horizontal="center" vertical="center" wrapText="1"/>
    </xf>
    <xf numFmtId="0" fontId="37" fillId="11" borderId="3" xfId="0" applyFont="1" applyFill="1" applyBorder="1" applyAlignment="1" applyProtection="1">
      <alignment horizontal="center" vertical="center" wrapText="1"/>
    </xf>
    <xf numFmtId="0" fontId="37" fillId="12" borderId="3" xfId="0" applyFont="1" applyFill="1" applyBorder="1" applyAlignment="1" applyProtection="1">
      <alignment horizontal="center" vertical="center" wrapText="1"/>
    </xf>
    <xf numFmtId="1" fontId="2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45" fillId="8" borderId="4" xfId="0" applyFont="1" applyFill="1" applyBorder="1" applyAlignment="1" applyProtection="1">
      <alignment horizontal="center" vertical="distributed"/>
    </xf>
    <xf numFmtId="0" fontId="18" fillId="0" borderId="0" xfId="0" applyFont="1" applyBorder="1">
      <alignment vertical="center"/>
    </xf>
    <xf numFmtId="9" fontId="2" fillId="0" borderId="6" xfId="2" applyFont="1" applyFill="1" applyBorder="1" applyAlignment="1">
      <alignment horizontal="center"/>
    </xf>
    <xf numFmtId="0" fontId="33" fillId="8" borderId="5" xfId="0" applyFont="1" applyFill="1" applyBorder="1" applyAlignment="1" applyProtection="1">
      <alignment vertical="center" wrapText="1"/>
    </xf>
    <xf numFmtId="0" fontId="33" fillId="8" borderId="0" xfId="0" applyFont="1" applyFill="1" applyBorder="1" applyAlignment="1" applyProtection="1">
      <alignment vertical="center" wrapText="1"/>
    </xf>
    <xf numFmtId="0" fontId="33" fillId="8" borderId="1" xfId="0" applyFont="1" applyFill="1" applyBorder="1" applyAlignment="1" applyProtection="1">
      <alignment vertical="center" wrapText="1"/>
    </xf>
    <xf numFmtId="0" fontId="34" fillId="8" borderId="5" xfId="0" applyFont="1" applyFill="1" applyBorder="1" applyAlignment="1" applyProtection="1">
      <alignment vertical="center" wrapText="1"/>
    </xf>
    <xf numFmtId="0" fontId="34" fillId="8" borderId="0" xfId="0" applyFont="1" applyFill="1" applyBorder="1" applyAlignment="1" applyProtection="1">
      <alignment vertical="center" wrapText="1"/>
    </xf>
    <xf numFmtId="0" fontId="46" fillId="8" borderId="3" xfId="0" applyFon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8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8" borderId="13" xfId="0" applyNumberFormat="1" applyFont="1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9" fontId="2" fillId="0" borderId="14" xfId="2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9" fontId="2" fillId="0" borderId="16" xfId="2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9" fontId="2" fillId="0" borderId="17" xfId="2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9" fontId="2" fillId="0" borderId="19" xfId="2" applyFont="1" applyFill="1" applyBorder="1" applyAlignment="1">
      <alignment horizontal="center"/>
    </xf>
    <xf numFmtId="0" fontId="37" fillId="9" borderId="16" xfId="0" applyFont="1" applyFill="1" applyBorder="1" applyAlignment="1" applyProtection="1">
      <alignment horizontal="center" vertical="center" wrapText="1"/>
    </xf>
    <xf numFmtId="0" fontId="37" fillId="9" borderId="7" xfId="0" applyFont="1" applyFill="1" applyBorder="1" applyAlignment="1" applyProtection="1">
      <alignment horizontal="center" vertical="center" wrapText="1"/>
    </xf>
    <xf numFmtId="0" fontId="35" fillId="10" borderId="7" xfId="0" applyFont="1" applyFill="1" applyBorder="1" applyAlignment="1" applyProtection="1">
      <alignment horizontal="center" vertical="center" wrapText="1"/>
    </xf>
    <xf numFmtId="0" fontId="37" fillId="11" borderId="7" xfId="0" applyFont="1" applyFill="1" applyBorder="1" applyAlignment="1" applyProtection="1">
      <alignment horizontal="center" vertical="center" wrapText="1"/>
    </xf>
    <xf numFmtId="0" fontId="37" fillId="12" borderId="7" xfId="0" applyFont="1" applyFill="1" applyBorder="1" applyAlignment="1" applyProtection="1">
      <alignment horizontal="center" vertical="center" wrapText="1"/>
    </xf>
    <xf numFmtId="0" fontId="37" fillId="12" borderId="20" xfId="0" applyFont="1" applyFill="1" applyBorder="1" applyAlignment="1" applyProtection="1">
      <alignment horizontal="center" vertical="center" wrapText="1"/>
    </xf>
    <xf numFmtId="0" fontId="37" fillId="0" borderId="3" xfId="0" applyFont="1" applyBorder="1" applyAlignment="1" applyProtection="1">
      <alignment horizontal="center" vertical="distributed"/>
    </xf>
    <xf numFmtId="0" fontId="37" fillId="0" borderId="7" xfId="0" applyFont="1" applyBorder="1" applyAlignment="1" applyProtection="1">
      <alignment horizontal="center" vertical="distributed"/>
    </xf>
    <xf numFmtId="0" fontId="38" fillId="0" borderId="0" xfId="0" applyNumberFormat="1" applyFont="1" applyFill="1" applyBorder="1" applyAlignment="1">
      <alignment wrapText="1"/>
    </xf>
    <xf numFmtId="0" fontId="37" fillId="9" borderId="3" xfId="0" applyFont="1" applyFill="1" applyBorder="1" applyAlignment="1" applyProtection="1">
      <alignment horizontal="center" vertical="center" wrapText="1"/>
    </xf>
    <xf numFmtId="0" fontId="35" fillId="10" borderId="3" xfId="0" applyFont="1" applyFill="1" applyBorder="1" applyAlignment="1" applyProtection="1">
      <alignment horizontal="center" vertical="center" wrapText="1"/>
    </xf>
    <xf numFmtId="0" fontId="37" fillId="11" borderId="3" xfId="0" applyFont="1" applyFill="1" applyBorder="1" applyAlignment="1" applyProtection="1">
      <alignment horizontal="center" vertical="center" wrapText="1"/>
    </xf>
    <xf numFmtId="0" fontId="37" fillId="12" borderId="3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Border="1" applyAlignment="1">
      <alignment horizontal="center" vertical="distributed" wrapText="1"/>
    </xf>
    <xf numFmtId="164" fontId="2" fillId="8" borderId="0" xfId="0" applyNumberFormat="1" applyFont="1" applyFill="1" applyBorder="1" applyAlignment="1">
      <alignment horizontal="center" vertical="center"/>
    </xf>
    <xf numFmtId="0" fontId="37" fillId="0" borderId="21" xfId="0" applyFont="1" applyBorder="1" applyAlignment="1" applyProtection="1"/>
    <xf numFmtId="0" fontId="37" fillId="0" borderId="0" xfId="0" applyFont="1" applyBorder="1" applyAlignment="1" applyProtection="1"/>
    <xf numFmtId="0" fontId="37" fillId="0" borderId="22" xfId="0" applyFont="1" applyBorder="1" applyAlignment="1" applyProtection="1">
      <alignment horizontal="center" vertical="distributed"/>
    </xf>
    <xf numFmtId="0" fontId="37" fillId="0" borderId="23" xfId="0" applyFont="1" applyBorder="1" applyAlignment="1" applyProtection="1">
      <alignment horizontal="center" vertical="distributed"/>
    </xf>
    <xf numFmtId="0" fontId="37" fillId="0" borderId="24" xfId="0" applyFont="1" applyBorder="1" applyAlignment="1" applyProtection="1"/>
    <xf numFmtId="0" fontId="37" fillId="0" borderId="12" xfId="0" applyFont="1" applyBorder="1" applyAlignment="1" applyProtection="1"/>
    <xf numFmtId="0" fontId="1" fillId="4" borderId="25" xfId="0" applyNumberFormat="1" applyFont="1" applyFill="1" applyBorder="1" applyAlignment="1">
      <alignment horizontal="center" vertical="center"/>
    </xf>
    <xf numFmtId="9" fontId="1" fillId="4" borderId="26" xfId="2" applyFon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1" fillId="5" borderId="10" xfId="0" applyNumberFormat="1" applyFont="1" applyFill="1" applyBorder="1" applyAlignment="1">
      <alignment horizontal="center"/>
    </xf>
    <xf numFmtId="0" fontId="47" fillId="13" borderId="27" xfId="0" applyNumberFormat="1" applyFont="1" applyFill="1" applyBorder="1" applyAlignment="1">
      <alignment horizontal="center" vertical="distributed"/>
    </xf>
    <xf numFmtId="0" fontId="21" fillId="5" borderId="28" xfId="0" applyNumberFormat="1" applyFont="1" applyFill="1" applyBorder="1" applyAlignment="1">
      <alignment horizontal="center" vertical="center" wrapText="1"/>
    </xf>
    <xf numFmtId="0" fontId="48" fillId="6" borderId="29" xfId="0" applyNumberFormat="1" applyFont="1" applyFill="1" applyBorder="1" applyAlignment="1">
      <alignment vertical="center"/>
    </xf>
    <xf numFmtId="0" fontId="48" fillId="14" borderId="29" xfId="0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horizontal="center" vertical="distributed"/>
    </xf>
    <xf numFmtId="0" fontId="13" fillId="0" borderId="30" xfId="0" applyNumberFormat="1" applyFont="1" applyFill="1" applyBorder="1" applyAlignment="1">
      <alignment horizontal="center" vertical="distributed"/>
    </xf>
    <xf numFmtId="0" fontId="13" fillId="0" borderId="30" xfId="0" applyNumberFormat="1" applyFont="1" applyFill="1" applyBorder="1" applyAlignment="1">
      <alignment horizontal="center" vertical="distributed" wrapText="1"/>
    </xf>
    <xf numFmtId="0" fontId="13" fillId="0" borderId="26" xfId="0" applyNumberFormat="1" applyFont="1" applyFill="1" applyBorder="1" applyAlignment="1">
      <alignment horizontal="center" vertical="distributed"/>
    </xf>
    <xf numFmtId="0" fontId="0" fillId="8" borderId="31" xfId="0" applyNumberFormat="1" applyFill="1" applyBorder="1" applyAlignment="1">
      <alignment vertical="center" wrapText="1"/>
    </xf>
    <xf numFmtId="0" fontId="34" fillId="8" borderId="32" xfId="0" applyFont="1" applyFill="1" applyBorder="1" applyAlignment="1" applyProtection="1">
      <alignment vertical="center" wrapText="1"/>
    </xf>
    <xf numFmtId="0" fontId="48" fillId="8" borderId="0" xfId="0" applyFont="1" applyFill="1" applyBorder="1" applyAlignment="1">
      <alignment vertical="center"/>
    </xf>
    <xf numFmtId="0" fontId="38" fillId="0" borderId="0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19" fillId="8" borderId="0" xfId="0" applyFont="1" applyFill="1" applyBorder="1" applyAlignment="1">
      <alignment vertical="distributed"/>
    </xf>
    <xf numFmtId="0" fontId="43" fillId="0" borderId="0" xfId="0" applyFont="1" applyAlignment="1">
      <alignment horizontal="center" vertical="center"/>
    </xf>
    <xf numFmtId="0" fontId="25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" fontId="49" fillId="0" borderId="3" xfId="2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50" fillId="0" borderId="0" xfId="0" applyNumberFormat="1" applyFont="1" applyFill="1" applyBorder="1" applyAlignment="1">
      <alignment horizontal="center" wrapText="1"/>
    </xf>
    <xf numFmtId="0" fontId="43" fillId="0" borderId="0" xfId="0" applyNumberFormat="1" applyFont="1" applyFill="1" applyBorder="1" applyAlignment="1">
      <alignment wrapText="1"/>
    </xf>
    <xf numFmtId="0" fontId="43" fillId="0" borderId="0" xfId="0" applyFont="1">
      <alignment vertical="center"/>
    </xf>
    <xf numFmtId="0" fontId="43" fillId="0" borderId="0" xfId="0" applyFont="1" applyFill="1">
      <alignment vertical="center"/>
    </xf>
    <xf numFmtId="0" fontId="51" fillId="0" borderId="28" xfId="0" applyFont="1" applyBorder="1" applyAlignment="1" applyProtection="1">
      <alignment horizontal="center" vertical="distributed"/>
    </xf>
    <xf numFmtId="9" fontId="52" fillId="0" borderId="33" xfId="2" applyFont="1" applyBorder="1" applyAlignment="1">
      <alignment horizontal="center" vertical="distributed"/>
    </xf>
    <xf numFmtId="0" fontId="53" fillId="0" borderId="28" xfId="2" applyNumberFormat="1" applyFont="1" applyBorder="1" applyAlignment="1">
      <alignment horizontal="center" vertical="distributed"/>
    </xf>
    <xf numFmtId="9" fontId="52" fillId="0" borderId="34" xfId="2" applyFont="1" applyBorder="1" applyAlignment="1">
      <alignment horizontal="center" vertical="distributed"/>
    </xf>
    <xf numFmtId="0" fontId="51" fillId="0" borderId="14" xfId="0" applyFont="1" applyBorder="1" applyAlignment="1" applyProtection="1">
      <alignment horizontal="center" vertical="distributed"/>
    </xf>
    <xf numFmtId="9" fontId="52" fillId="0" borderId="10" xfId="2" applyFont="1" applyBorder="1" applyAlignment="1">
      <alignment horizontal="center" vertical="distributed"/>
    </xf>
    <xf numFmtId="0" fontId="53" fillId="0" borderId="14" xfId="2" applyNumberFormat="1" applyFont="1" applyBorder="1" applyAlignment="1">
      <alignment horizontal="center" vertical="distributed"/>
    </xf>
    <xf numFmtId="9" fontId="52" fillId="0" borderId="35" xfId="2" applyFont="1" applyBorder="1" applyAlignment="1">
      <alignment horizontal="center" vertical="distributed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distributed"/>
    </xf>
    <xf numFmtId="0" fontId="38" fillId="0" borderId="0" xfId="0" applyFont="1" applyFill="1" applyAlignment="1">
      <alignment horizontal="center" vertical="center"/>
    </xf>
    <xf numFmtId="0" fontId="51" fillId="0" borderId="16" xfId="0" applyFont="1" applyBorder="1" applyAlignment="1" applyProtection="1">
      <alignment horizontal="center" vertical="distributed"/>
    </xf>
    <xf numFmtId="9" fontId="52" fillId="0" borderId="36" xfId="2" applyFont="1" applyBorder="1" applyAlignment="1">
      <alignment horizontal="center" vertical="distributed"/>
    </xf>
    <xf numFmtId="0" fontId="53" fillId="0" borderId="16" xfId="2" applyNumberFormat="1" applyFont="1" applyBorder="1" applyAlignment="1">
      <alignment horizontal="center" vertical="distributed"/>
    </xf>
    <xf numFmtId="9" fontId="52" fillId="0" borderId="20" xfId="2" applyFont="1" applyBorder="1" applyAlignment="1">
      <alignment horizontal="center" vertical="distributed"/>
    </xf>
    <xf numFmtId="0" fontId="54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 vertical="distributed"/>
    </xf>
    <xf numFmtId="1" fontId="38" fillId="0" borderId="0" xfId="0" applyNumberFormat="1" applyFont="1" applyFill="1" applyBorder="1" applyAlignment="1">
      <alignment horizontal="center" vertical="distributed"/>
    </xf>
    <xf numFmtId="1" fontId="38" fillId="0" borderId="0" xfId="0" applyNumberFormat="1" applyFont="1" applyBorder="1" applyAlignment="1">
      <alignment horizontal="center" vertical="distributed"/>
    </xf>
    <xf numFmtId="1" fontId="38" fillId="0" borderId="0" xfId="0" applyNumberFormat="1" applyFont="1" applyFill="1" applyAlignment="1">
      <alignment horizontal="center" vertical="center"/>
    </xf>
    <xf numFmtId="0" fontId="29" fillId="5" borderId="37" xfId="0" applyNumberFormat="1" applyFont="1" applyFill="1" applyBorder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distributed"/>
    </xf>
    <xf numFmtId="1" fontId="24" fillId="0" borderId="21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distributed"/>
    </xf>
    <xf numFmtId="1" fontId="24" fillId="0" borderId="2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1" fontId="55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distributed"/>
    </xf>
    <xf numFmtId="1" fontId="43" fillId="0" borderId="0" xfId="0" applyNumberFormat="1" applyFont="1" applyFill="1" applyBorder="1" applyAlignment="1">
      <alignment horizontal="center" vertical="distributed"/>
    </xf>
    <xf numFmtId="1" fontId="43" fillId="0" borderId="0" xfId="0" applyNumberFormat="1" applyFont="1" applyBorder="1" applyAlignment="1">
      <alignment horizontal="center" vertical="distributed"/>
    </xf>
    <xf numFmtId="1" fontId="43" fillId="0" borderId="0" xfId="0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49" fillId="0" borderId="0" xfId="2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distributed"/>
    </xf>
    <xf numFmtId="1" fontId="24" fillId="0" borderId="12" xfId="0" applyNumberFormat="1" applyFont="1" applyBorder="1" applyAlignment="1">
      <alignment horizontal="center" vertical="center"/>
    </xf>
    <xf numFmtId="0" fontId="29" fillId="5" borderId="37" xfId="0" applyNumberFormat="1" applyFont="1" applyFill="1" applyBorder="1" applyAlignment="1">
      <alignment horizontal="center" vertical="distributed"/>
    </xf>
    <xf numFmtId="0" fontId="28" fillId="0" borderId="25" xfId="0" applyNumberFormat="1" applyFont="1" applyFill="1" applyBorder="1" applyAlignment="1">
      <alignment horizontal="center" vertical="distributed"/>
    </xf>
    <xf numFmtId="1" fontId="24" fillId="0" borderId="38" xfId="0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distributed"/>
    </xf>
    <xf numFmtId="0" fontId="28" fillId="0" borderId="30" xfId="0" applyNumberFormat="1" applyFont="1" applyFill="1" applyBorder="1" applyAlignment="1">
      <alignment horizontal="center" vertical="distributed"/>
    </xf>
    <xf numFmtId="1" fontId="24" fillId="0" borderId="39" xfId="0" applyNumberFormat="1" applyFont="1" applyBorder="1" applyAlignment="1">
      <alignment horizontal="center" vertical="center"/>
    </xf>
    <xf numFmtId="165" fontId="28" fillId="0" borderId="0" xfId="2" applyNumberFormat="1" applyFont="1" applyFill="1" applyBorder="1" applyAlignment="1">
      <alignment horizontal="center"/>
    </xf>
    <xf numFmtId="0" fontId="28" fillId="0" borderId="26" xfId="0" applyNumberFormat="1" applyFont="1" applyFill="1" applyBorder="1" applyAlignment="1">
      <alignment horizontal="center" vertical="distributed"/>
    </xf>
    <xf numFmtId="1" fontId="24" fillId="0" borderId="4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center" vertical="distributed"/>
    </xf>
    <xf numFmtId="0" fontId="26" fillId="0" borderId="37" xfId="0" applyNumberFormat="1" applyFont="1" applyFill="1" applyBorder="1" applyAlignment="1">
      <alignment horizontal="center" vertical="distributed"/>
    </xf>
    <xf numFmtId="0" fontId="26" fillId="0" borderId="41" xfId="0" applyNumberFormat="1" applyFont="1" applyFill="1" applyBorder="1" applyAlignment="1">
      <alignment horizontal="center" vertical="distributed"/>
    </xf>
    <xf numFmtId="0" fontId="28" fillId="0" borderId="27" xfId="0" applyNumberFormat="1" applyFont="1" applyFill="1" applyBorder="1" applyAlignment="1">
      <alignment horizontal="center" vertical="distributed"/>
    </xf>
    <xf numFmtId="9" fontId="28" fillId="0" borderId="25" xfId="2" applyFont="1" applyFill="1" applyBorder="1" applyAlignment="1">
      <alignment horizontal="center" vertical="distributed"/>
    </xf>
    <xf numFmtId="164" fontId="28" fillId="0" borderId="25" xfId="0" applyNumberFormat="1" applyFont="1" applyFill="1" applyBorder="1" applyAlignment="1">
      <alignment horizontal="center" vertical="distributed"/>
    </xf>
    <xf numFmtId="2" fontId="24" fillId="0" borderId="21" xfId="0" applyNumberFormat="1" applyFont="1" applyBorder="1" applyAlignment="1">
      <alignment horizontal="center" vertical="center"/>
    </xf>
    <xf numFmtId="9" fontId="28" fillId="0" borderId="30" xfId="2" applyFont="1" applyFill="1" applyBorder="1" applyAlignment="1">
      <alignment horizontal="center" vertical="distributed"/>
    </xf>
    <xf numFmtId="164" fontId="28" fillId="0" borderId="30" xfId="0" applyNumberFormat="1" applyFont="1" applyFill="1" applyBorder="1" applyAlignment="1">
      <alignment horizontal="center" vertical="distributed"/>
    </xf>
    <xf numFmtId="2" fontId="24" fillId="0" borderId="24" xfId="0" applyNumberFormat="1" applyFont="1" applyBorder="1" applyAlignment="1">
      <alignment horizontal="center" vertical="center"/>
    </xf>
    <xf numFmtId="9" fontId="28" fillId="0" borderId="26" xfId="2" applyFont="1" applyFill="1" applyBorder="1" applyAlignment="1">
      <alignment horizontal="center" vertical="distributed"/>
    </xf>
    <xf numFmtId="164" fontId="28" fillId="0" borderId="26" xfId="0" applyNumberFormat="1" applyFont="1" applyFill="1" applyBorder="1" applyAlignment="1">
      <alignment horizontal="center" vertical="distributed"/>
    </xf>
    <xf numFmtId="2" fontId="24" fillId="0" borderId="12" xfId="0" applyNumberFormat="1" applyFont="1" applyBorder="1" applyAlignment="1">
      <alignment horizontal="center" vertical="center"/>
    </xf>
    <xf numFmtId="0" fontId="28" fillId="8" borderId="11" xfId="0" applyNumberFormat="1" applyFont="1" applyFill="1" applyBorder="1" applyAlignment="1">
      <alignment horizontal="center" vertical="center" wrapText="1"/>
    </xf>
    <xf numFmtId="9" fontId="28" fillId="8" borderId="9" xfId="0" applyNumberFormat="1" applyFont="1" applyFill="1" applyBorder="1" applyAlignment="1">
      <alignment horizontal="center" vertical="center" wrapText="1"/>
    </xf>
    <xf numFmtId="164" fontId="28" fillId="0" borderId="9" xfId="0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4" fillId="0" borderId="0" xfId="0" applyFont="1" applyBorder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43" fillId="0" borderId="0" xfId="0" applyFont="1" applyFill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8" fillId="0" borderId="42" xfId="0" applyNumberFormat="1" applyFont="1" applyFill="1" applyBorder="1" applyAlignment="1">
      <alignment horizontal="center" vertical="distributed"/>
    </xf>
    <xf numFmtId="1" fontId="24" fillId="0" borderId="43" xfId="0" applyNumberFormat="1" applyFont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1" fontId="49" fillId="0" borderId="44" xfId="2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0" fontId="57" fillId="0" borderId="3" xfId="0" applyFont="1" applyBorder="1" applyAlignment="1">
      <alignment horizontal="center" vertical="distributed"/>
    </xf>
    <xf numFmtId="0" fontId="58" fillId="0" borderId="3" xfId="0" applyFont="1" applyFill="1" applyBorder="1" applyAlignment="1">
      <alignment horizontal="center" vertical="distributed"/>
    </xf>
    <xf numFmtId="9" fontId="58" fillId="0" borderId="3" xfId="2" applyNumberFormat="1" applyFont="1" applyFill="1" applyBorder="1" applyAlignment="1">
      <alignment horizontal="center" vertical="distributed"/>
    </xf>
    <xf numFmtId="0" fontId="59" fillId="0" borderId="0" xfId="0" applyFont="1" applyFill="1" applyBorder="1" applyAlignment="1">
      <alignment horizontal="center" vertical="distributed"/>
    </xf>
    <xf numFmtId="0" fontId="60" fillId="0" borderId="0" xfId="0" applyFont="1">
      <alignment vertical="center"/>
    </xf>
    <xf numFmtId="0" fontId="51" fillId="9" borderId="16" xfId="0" applyFont="1" applyFill="1" applyBorder="1" applyAlignment="1" applyProtection="1">
      <alignment horizontal="center" vertical="center" wrapText="1"/>
    </xf>
    <xf numFmtId="0" fontId="51" fillId="9" borderId="7" xfId="0" applyFont="1" applyFill="1" applyBorder="1" applyAlignment="1" applyProtection="1">
      <alignment horizontal="center" vertical="center" wrapText="1"/>
    </xf>
    <xf numFmtId="0" fontId="61" fillId="10" borderId="7" xfId="0" applyFont="1" applyFill="1" applyBorder="1" applyAlignment="1" applyProtection="1">
      <alignment horizontal="center" vertical="center" wrapText="1"/>
    </xf>
    <xf numFmtId="0" fontId="51" fillId="11" borderId="7" xfId="0" applyFont="1" applyFill="1" applyBorder="1" applyAlignment="1" applyProtection="1">
      <alignment horizontal="center" vertical="center" wrapText="1"/>
    </xf>
    <xf numFmtId="0" fontId="51" fillId="12" borderId="20" xfId="0" applyFont="1" applyFill="1" applyBorder="1" applyAlignment="1" applyProtection="1">
      <alignment horizontal="center" vertical="center" wrapText="1"/>
    </xf>
    <xf numFmtId="0" fontId="51" fillId="0" borderId="21" xfId="0" applyFont="1" applyBorder="1" applyAlignment="1" applyProtection="1">
      <alignment vertical="distributed"/>
    </xf>
    <xf numFmtId="0" fontId="51" fillId="0" borderId="11" xfId="0" applyFont="1" applyBorder="1" applyAlignment="1" applyProtection="1">
      <alignment vertical="distributed"/>
    </xf>
    <xf numFmtId="0" fontId="62" fillId="0" borderId="0" xfId="0" applyFont="1" applyBorder="1" applyAlignment="1" applyProtection="1">
      <alignment vertical="distributed"/>
    </xf>
    <xf numFmtId="0" fontId="51" fillId="11" borderId="36" xfId="0" applyFont="1" applyFill="1" applyBorder="1" applyAlignment="1" applyProtection="1">
      <alignment horizontal="center" vertical="center" wrapText="1"/>
    </xf>
    <xf numFmtId="0" fontId="51" fillId="12" borderId="16" xfId="0" applyFont="1" applyFill="1" applyBorder="1" applyAlignment="1" applyProtection="1">
      <alignment horizontal="center" vertical="center" wrapText="1"/>
    </xf>
    <xf numFmtId="0" fontId="54" fillId="8" borderId="0" xfId="0" applyNumberFormat="1" applyFont="1" applyFill="1" applyBorder="1" applyAlignment="1">
      <alignment horizontal="center" vertical="distributed" wrapText="1"/>
    </xf>
    <xf numFmtId="0" fontId="54" fillId="0" borderId="0" xfId="0" applyNumberFormat="1" applyFont="1" applyFill="1" applyBorder="1" applyAlignment="1">
      <alignment horizontal="center" vertical="distributed" wrapText="1"/>
    </xf>
    <xf numFmtId="0" fontId="38" fillId="8" borderId="0" xfId="0" applyNumberFormat="1" applyFont="1" applyFill="1" applyBorder="1" applyAlignment="1">
      <alignment horizontal="center"/>
    </xf>
    <xf numFmtId="2" fontId="38" fillId="8" borderId="0" xfId="0" applyNumberFormat="1" applyFont="1" applyFill="1" applyBorder="1" applyAlignment="1">
      <alignment horizontal="center"/>
    </xf>
    <xf numFmtId="2" fontId="38" fillId="0" borderId="0" xfId="2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0" fillId="0" borderId="3" xfId="0" applyNumberFormat="1" applyFont="1" applyFill="1" applyBorder="1" applyAlignment="1" applyProtection="1">
      <alignment horizontal="center"/>
      <protection locked="0"/>
    </xf>
    <xf numFmtId="0" fontId="60" fillId="0" borderId="3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3" fillId="8" borderId="30" xfId="0" applyFont="1" applyFill="1" applyBorder="1" applyAlignment="1" applyProtection="1">
      <alignment horizontal="center" vertical="center" wrapText="1"/>
    </xf>
    <xf numFmtId="0" fontId="33" fillId="8" borderId="13" xfId="0" applyFont="1" applyFill="1" applyBorder="1" applyAlignment="1" applyProtection="1">
      <alignment horizontal="center" vertical="center" wrapText="1"/>
    </xf>
    <xf numFmtId="0" fontId="33" fillId="8" borderId="39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8" borderId="47" xfId="0" applyNumberFormat="1" applyFill="1" applyBorder="1" applyAlignment="1">
      <alignment horizontal="left" vertical="center" wrapText="1"/>
    </xf>
    <xf numFmtId="0" fontId="0" fillId="8" borderId="5" xfId="0" applyNumberFormat="1" applyFill="1" applyBorder="1" applyAlignment="1">
      <alignment horizontal="left" vertical="center" wrapText="1"/>
    </xf>
    <xf numFmtId="0" fontId="0" fillId="8" borderId="48" xfId="0" applyNumberFormat="1" applyFill="1" applyBorder="1" applyAlignment="1">
      <alignment horizontal="left" vertical="center" wrapText="1"/>
    </xf>
    <xf numFmtId="0" fontId="0" fillId="8" borderId="4" xfId="0" applyNumberFormat="1" applyFill="1" applyBorder="1" applyAlignment="1">
      <alignment horizontal="left" vertical="center" wrapText="1"/>
    </xf>
    <xf numFmtId="0" fontId="0" fillId="8" borderId="0" xfId="0" applyNumberFormat="1" applyFill="1" applyBorder="1" applyAlignment="1">
      <alignment horizontal="left" vertical="center" wrapText="1"/>
    </xf>
    <xf numFmtId="0" fontId="0" fillId="8" borderId="2" xfId="0" applyNumberFormat="1" applyFill="1" applyBorder="1" applyAlignment="1">
      <alignment horizontal="left" vertical="center" wrapText="1"/>
    </xf>
    <xf numFmtId="0" fontId="0" fillId="8" borderId="49" xfId="0" applyNumberFormat="1" applyFill="1" applyBorder="1" applyAlignment="1">
      <alignment horizontal="left" vertical="center" wrapText="1"/>
    </xf>
    <xf numFmtId="0" fontId="0" fillId="8" borderId="1" xfId="0" applyNumberFormat="1" applyFill="1" applyBorder="1" applyAlignment="1">
      <alignment horizontal="left" vertical="center" wrapText="1"/>
    </xf>
    <xf numFmtId="0" fontId="0" fillId="8" borderId="50" xfId="0" applyNumberFormat="1" applyFill="1" applyBorder="1" applyAlignment="1">
      <alignment horizontal="left" vertical="center" wrapText="1"/>
    </xf>
    <xf numFmtId="0" fontId="0" fillId="8" borderId="52" xfId="0" applyNumberFormat="1" applyFill="1" applyBorder="1" applyAlignment="1">
      <alignment horizontal="left" vertical="center" wrapText="1"/>
    </xf>
    <xf numFmtId="0" fontId="0" fillId="8" borderId="32" xfId="0" applyNumberFormat="1" applyFill="1" applyBorder="1" applyAlignment="1">
      <alignment horizontal="left" vertical="center" wrapText="1"/>
    </xf>
    <xf numFmtId="0" fontId="0" fillId="8" borderId="53" xfId="0" applyNumberFormat="1" applyFill="1" applyBorder="1" applyAlignment="1">
      <alignment horizontal="left" vertical="center" wrapText="1"/>
    </xf>
    <xf numFmtId="0" fontId="18" fillId="16" borderId="28" xfId="0" applyNumberFormat="1" applyFont="1" applyFill="1" applyBorder="1" applyAlignment="1">
      <alignment horizontal="center" vertical="distributed" wrapText="1"/>
    </xf>
    <xf numFmtId="0" fontId="18" fillId="16" borderId="60" xfId="0" applyNumberFormat="1" applyFont="1" applyFill="1" applyBorder="1" applyAlignment="1">
      <alignment horizontal="center" vertical="distributed" wrapText="1"/>
    </xf>
    <xf numFmtId="0" fontId="18" fillId="16" borderId="34" xfId="0" applyNumberFormat="1" applyFont="1" applyFill="1" applyBorder="1" applyAlignment="1">
      <alignment horizontal="center" vertical="distributed" wrapText="1"/>
    </xf>
    <xf numFmtId="0" fontId="37" fillId="8" borderId="37" xfId="0" applyFont="1" applyFill="1" applyBorder="1" applyAlignment="1" applyProtection="1">
      <alignment horizontal="center" wrapText="1"/>
    </xf>
    <xf numFmtId="0" fontId="37" fillId="8" borderId="8" xfId="0" applyFont="1" applyFill="1" applyBorder="1" applyAlignment="1" applyProtection="1">
      <alignment horizontal="center" wrapText="1"/>
    </xf>
    <xf numFmtId="0" fontId="37" fillId="8" borderId="56" xfId="0" applyFont="1" applyFill="1" applyBorder="1" applyAlignment="1" applyProtection="1">
      <alignment horizontal="center" wrapText="1"/>
    </xf>
    <xf numFmtId="0" fontId="37" fillId="9" borderId="14" xfId="0" applyFont="1" applyFill="1" applyBorder="1" applyAlignment="1" applyProtection="1">
      <alignment horizontal="center" vertical="center" wrapText="1"/>
    </xf>
    <xf numFmtId="0" fontId="37" fillId="9" borderId="3" xfId="0" applyFont="1" applyFill="1" applyBorder="1" applyAlignment="1" applyProtection="1">
      <alignment horizontal="center" vertical="center" wrapText="1"/>
    </xf>
    <xf numFmtId="0" fontId="37" fillId="12" borderId="3" xfId="0" applyFont="1" applyFill="1" applyBorder="1" applyAlignment="1" applyProtection="1">
      <alignment horizontal="center" vertical="center" wrapText="1"/>
    </xf>
    <xf numFmtId="0" fontId="37" fillId="12" borderId="35" xfId="0" applyFont="1" applyFill="1" applyBorder="1" applyAlignment="1" applyProtection="1">
      <alignment horizontal="center" vertical="center" wrapText="1"/>
    </xf>
    <xf numFmtId="0" fontId="46" fillId="9" borderId="45" xfId="0" applyFont="1" applyFill="1" applyBorder="1" applyAlignment="1" applyProtection="1">
      <alignment horizontal="center" vertical="center" wrapText="1"/>
    </xf>
    <xf numFmtId="0" fontId="46" fillId="9" borderId="41" xfId="0" applyFont="1" applyFill="1" applyBorder="1" applyAlignment="1" applyProtection="1">
      <alignment horizontal="center" vertical="center" wrapText="1"/>
    </xf>
    <xf numFmtId="0" fontId="46" fillId="9" borderId="57" xfId="0" applyFont="1" applyFill="1" applyBorder="1" applyAlignment="1" applyProtection="1">
      <alignment horizontal="center" vertical="center" wrapText="1"/>
    </xf>
    <xf numFmtId="0" fontId="46" fillId="9" borderId="58" xfId="0" applyFont="1" applyFill="1" applyBorder="1" applyAlignment="1" applyProtection="1">
      <alignment horizontal="center" vertical="center" wrapText="1"/>
    </xf>
    <xf numFmtId="0" fontId="46" fillId="9" borderId="8" xfId="0" applyFont="1" applyFill="1" applyBorder="1" applyAlignment="1" applyProtection="1">
      <alignment horizontal="center" vertical="center" wrapText="1"/>
    </xf>
    <xf numFmtId="0" fontId="46" fillId="9" borderId="56" xfId="0" applyFont="1" applyFill="1" applyBorder="1" applyAlignment="1" applyProtection="1">
      <alignment horizontal="center" vertical="center" wrapText="1"/>
    </xf>
    <xf numFmtId="0" fontId="35" fillId="10" borderId="45" xfId="0" applyFont="1" applyFill="1" applyBorder="1" applyAlignment="1" applyProtection="1">
      <alignment horizontal="center" vertical="center" wrapText="1"/>
    </xf>
    <xf numFmtId="0" fontId="35" fillId="10" borderId="41" xfId="0" applyFont="1" applyFill="1" applyBorder="1" applyAlignment="1" applyProtection="1">
      <alignment horizontal="center" vertical="center" wrapText="1"/>
    </xf>
    <xf numFmtId="0" fontId="35" fillId="10" borderId="57" xfId="0" applyFont="1" applyFill="1" applyBorder="1" applyAlignment="1" applyProtection="1">
      <alignment horizontal="center" vertical="center" wrapText="1"/>
    </xf>
    <xf numFmtId="0" fontId="35" fillId="10" borderId="58" xfId="0" applyFont="1" applyFill="1" applyBorder="1" applyAlignment="1" applyProtection="1">
      <alignment horizontal="center" vertical="center" wrapText="1"/>
    </xf>
    <xf numFmtId="0" fontId="35" fillId="10" borderId="8" xfId="0" applyFont="1" applyFill="1" applyBorder="1" applyAlignment="1" applyProtection="1">
      <alignment horizontal="center" vertical="center" wrapText="1"/>
    </xf>
    <xf numFmtId="0" fontId="35" fillId="10" borderId="56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0" fontId="1" fillId="2" borderId="55" xfId="0" applyNumberFormat="1" applyFont="1" applyFill="1" applyBorder="1" applyAlignment="1">
      <alignment horizontal="center" vertical="center" wrapText="1"/>
    </xf>
    <xf numFmtId="0" fontId="1" fillId="2" borderId="5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distributed"/>
    </xf>
    <xf numFmtId="0" fontId="44" fillId="0" borderId="0" xfId="0" applyFont="1" applyFill="1" applyBorder="1" applyAlignment="1" applyProtection="1">
      <alignment horizontal="center" vertical="distributed"/>
    </xf>
    <xf numFmtId="0" fontId="46" fillId="11" borderId="45" xfId="0" applyFont="1" applyFill="1" applyBorder="1" applyAlignment="1" applyProtection="1">
      <alignment horizontal="center" vertical="center" wrapText="1"/>
    </xf>
    <xf numFmtId="0" fontId="46" fillId="11" borderId="41" xfId="0" applyFont="1" applyFill="1" applyBorder="1" applyAlignment="1" applyProtection="1">
      <alignment horizontal="center" vertical="center" wrapText="1"/>
    </xf>
    <xf numFmtId="0" fontId="46" fillId="11" borderId="57" xfId="0" applyFont="1" applyFill="1" applyBorder="1" applyAlignment="1" applyProtection="1">
      <alignment horizontal="center" vertical="center" wrapText="1"/>
    </xf>
    <xf numFmtId="0" fontId="46" fillId="11" borderId="58" xfId="0" applyFont="1" applyFill="1" applyBorder="1" applyAlignment="1" applyProtection="1">
      <alignment horizontal="center" vertical="center" wrapText="1"/>
    </xf>
    <xf numFmtId="0" fontId="46" fillId="11" borderId="8" xfId="0" applyFont="1" applyFill="1" applyBorder="1" applyAlignment="1" applyProtection="1">
      <alignment horizontal="center" vertical="center" wrapText="1"/>
    </xf>
    <xf numFmtId="0" fontId="46" fillId="11" borderId="56" xfId="0" applyFont="1" applyFill="1" applyBorder="1" applyAlignment="1" applyProtection="1">
      <alignment horizontal="center" vertical="center" wrapText="1"/>
    </xf>
    <xf numFmtId="0" fontId="46" fillId="12" borderId="45" xfId="0" applyFont="1" applyFill="1" applyBorder="1" applyAlignment="1" applyProtection="1">
      <alignment horizontal="center" vertical="center" wrapText="1"/>
    </xf>
    <xf numFmtId="0" fontId="46" fillId="12" borderId="41" xfId="0" applyFont="1" applyFill="1" applyBorder="1" applyAlignment="1" applyProtection="1">
      <alignment horizontal="center" vertical="center" wrapText="1"/>
    </xf>
    <xf numFmtId="0" fontId="46" fillId="12" borderId="57" xfId="0" applyFont="1" applyFill="1" applyBorder="1" applyAlignment="1" applyProtection="1">
      <alignment horizontal="center" vertical="center" wrapText="1"/>
    </xf>
    <xf numFmtId="0" fontId="46" fillId="12" borderId="58" xfId="0" applyFont="1" applyFill="1" applyBorder="1" applyAlignment="1" applyProtection="1">
      <alignment horizontal="center" vertical="center" wrapText="1"/>
    </xf>
    <xf numFmtId="0" fontId="46" fillId="12" borderId="8" xfId="0" applyFont="1" applyFill="1" applyBorder="1" applyAlignment="1" applyProtection="1">
      <alignment horizontal="center" vertical="center" wrapText="1"/>
    </xf>
    <xf numFmtId="0" fontId="46" fillId="12" borderId="56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distributed" wrapText="1"/>
    </xf>
    <xf numFmtId="0" fontId="3" fillId="0" borderId="10" xfId="0" applyNumberFormat="1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10" xfId="0" applyNumberFormat="1" applyFill="1" applyBorder="1" applyAlignment="1">
      <alignment horizontal="left" vertical="center" wrapText="1"/>
    </xf>
    <xf numFmtId="0" fontId="0" fillId="8" borderId="13" xfId="0" applyNumberForma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distributed" wrapText="1"/>
    </xf>
    <xf numFmtId="0" fontId="1" fillId="2" borderId="3" xfId="0" applyNumberFormat="1" applyFont="1" applyFill="1" applyBorder="1" applyAlignment="1">
      <alignment horizontal="center" vertical="distributed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6" borderId="44" xfId="0" applyNumberFormat="1" applyFont="1" applyFill="1" applyBorder="1" applyAlignment="1">
      <alignment horizontal="center" vertical="distributed" wrapText="1"/>
    </xf>
    <xf numFmtId="0" fontId="1" fillId="6" borderId="55" xfId="0" applyNumberFormat="1" applyFont="1" applyFill="1" applyBorder="1" applyAlignment="1">
      <alignment horizontal="center" vertical="distributed" wrapText="1"/>
    </xf>
    <xf numFmtId="0" fontId="1" fillId="6" borderId="6" xfId="0" applyNumberFormat="1" applyFont="1" applyFill="1" applyBorder="1" applyAlignment="1">
      <alignment horizontal="center" vertical="distributed" wrapText="1"/>
    </xf>
    <xf numFmtId="0" fontId="1" fillId="7" borderId="44" xfId="0" applyNumberFormat="1" applyFont="1" applyFill="1" applyBorder="1" applyAlignment="1">
      <alignment horizontal="center" vertical="distributed" wrapText="1"/>
    </xf>
    <xf numFmtId="0" fontId="1" fillId="7" borderId="55" xfId="0" applyNumberFormat="1" applyFont="1" applyFill="1" applyBorder="1" applyAlignment="1">
      <alignment horizontal="center" vertical="distributed" wrapText="1"/>
    </xf>
    <xf numFmtId="0" fontId="1" fillId="7" borderId="6" xfId="0" applyNumberFormat="1" applyFont="1" applyFill="1" applyBorder="1" applyAlignment="1">
      <alignment horizontal="center" vertical="distributed" wrapText="1"/>
    </xf>
    <xf numFmtId="0" fontId="37" fillId="8" borderId="45" xfId="0" applyFont="1" applyFill="1" applyBorder="1" applyAlignment="1" applyProtection="1">
      <alignment horizontal="center" wrapText="1"/>
    </xf>
    <xf numFmtId="0" fontId="37" fillId="8" borderId="41" xfId="0" applyFont="1" applyFill="1" applyBorder="1" applyAlignment="1" applyProtection="1">
      <alignment horizontal="center" wrapText="1"/>
    </xf>
    <xf numFmtId="0" fontId="35" fillId="10" borderId="3" xfId="0" applyFont="1" applyFill="1" applyBorder="1" applyAlignment="1" applyProtection="1">
      <alignment horizontal="center" vertical="center" wrapText="1"/>
    </xf>
    <xf numFmtId="0" fontId="37" fillId="11" borderId="3" xfId="0" applyFont="1" applyFill="1" applyBorder="1" applyAlignment="1" applyProtection="1">
      <alignment horizontal="center" vertical="center" wrapText="1"/>
    </xf>
    <xf numFmtId="0" fontId="37" fillId="8" borderId="9" xfId="0" applyFont="1" applyFill="1" applyBorder="1" applyAlignment="1" applyProtection="1">
      <alignment horizontal="center" wrapText="1"/>
    </xf>
    <xf numFmtId="0" fontId="1" fillId="2" borderId="10" xfId="0" applyNumberFormat="1" applyFont="1" applyFill="1" applyBorder="1" applyAlignment="1">
      <alignment horizontal="center" vertical="distributed"/>
    </xf>
    <xf numFmtId="0" fontId="1" fillId="2" borderId="13" xfId="0" applyNumberFormat="1" applyFont="1" applyFill="1" applyBorder="1" applyAlignment="1">
      <alignment horizontal="center" vertical="distributed"/>
    </xf>
    <xf numFmtId="0" fontId="1" fillId="2" borderId="22" xfId="0" applyNumberFormat="1" applyFont="1" applyFill="1" applyBorder="1" applyAlignment="1">
      <alignment horizontal="center" vertical="distributed"/>
    </xf>
    <xf numFmtId="0" fontId="45" fillId="16" borderId="45" xfId="0" applyFont="1" applyFill="1" applyBorder="1" applyAlignment="1" applyProtection="1">
      <alignment horizontal="center" vertical="distributed"/>
    </xf>
    <xf numFmtId="0" fontId="45" fillId="16" borderId="46" xfId="0" applyFont="1" applyFill="1" applyBorder="1" applyAlignment="1" applyProtection="1">
      <alignment horizontal="center" vertical="distributed"/>
    </xf>
    <xf numFmtId="0" fontId="45" fillId="16" borderId="59" xfId="0" applyFont="1" applyFill="1" applyBorder="1" applyAlignment="1" applyProtection="1">
      <alignment horizontal="center" vertical="distributed"/>
    </xf>
    <xf numFmtId="0" fontId="45" fillId="16" borderId="8" xfId="0" applyFont="1" applyFill="1" applyBorder="1" applyAlignment="1" applyProtection="1">
      <alignment horizontal="center" vertical="distributed"/>
    </xf>
    <xf numFmtId="0" fontId="45" fillId="16" borderId="32" xfId="0" applyFont="1" applyFill="1" applyBorder="1" applyAlignment="1" applyProtection="1">
      <alignment horizontal="center" vertical="distributed"/>
    </xf>
    <xf numFmtId="0" fontId="45" fillId="16" borderId="53" xfId="0" applyFont="1" applyFill="1" applyBorder="1" applyAlignment="1" applyProtection="1">
      <alignment horizontal="center" vertical="distributed"/>
    </xf>
    <xf numFmtId="0" fontId="1" fillId="0" borderId="4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0" fillId="8" borderId="36" xfId="0" applyNumberFormat="1" applyFill="1" applyBorder="1" applyAlignment="1">
      <alignment horizontal="left" vertical="center" wrapText="1"/>
    </xf>
    <xf numFmtId="0" fontId="0" fillId="8" borderId="31" xfId="0" applyNumberFormat="1" applyFill="1" applyBorder="1" applyAlignment="1">
      <alignment horizontal="left" vertical="center" wrapText="1"/>
    </xf>
    <xf numFmtId="0" fontId="50" fillId="8" borderId="10" xfId="0" applyNumberFormat="1" applyFont="1" applyFill="1" applyBorder="1" applyAlignment="1">
      <alignment horizontal="left" vertical="center" wrapText="1"/>
    </xf>
    <xf numFmtId="0" fontId="50" fillId="8" borderId="13" xfId="0" applyNumberFormat="1" applyFont="1" applyFill="1" applyBorder="1" applyAlignment="1">
      <alignment horizontal="left" vertical="center" wrapText="1"/>
    </xf>
    <xf numFmtId="0" fontId="33" fillId="8" borderId="42" xfId="0" applyFont="1" applyFill="1" applyBorder="1" applyAlignment="1" applyProtection="1">
      <alignment horizontal="center" vertical="center" wrapText="1"/>
    </xf>
    <xf numFmtId="0" fontId="33" fillId="8" borderId="5" xfId="0" applyFont="1" applyFill="1" applyBorder="1" applyAlignment="1" applyProtection="1">
      <alignment horizontal="center" vertical="center" wrapText="1"/>
    </xf>
    <xf numFmtId="0" fontId="33" fillId="8" borderId="43" xfId="0" applyFont="1" applyFill="1" applyBorder="1" applyAlignment="1" applyProtection="1">
      <alignment horizontal="center" vertical="center" wrapText="1"/>
    </xf>
    <xf numFmtId="0" fontId="33" fillId="8" borderId="27" xfId="0" applyFont="1" applyFill="1" applyBorder="1" applyAlignment="1" applyProtection="1">
      <alignment horizontal="center" vertical="center" wrapText="1"/>
    </xf>
    <xf numFmtId="0" fontId="33" fillId="8" borderId="1" xfId="0" applyFont="1" applyFill="1" applyBorder="1" applyAlignment="1" applyProtection="1">
      <alignment horizontal="center" vertical="center" wrapText="1"/>
    </xf>
    <xf numFmtId="0" fontId="33" fillId="8" borderId="51" xfId="0" applyFont="1" applyFill="1" applyBorder="1" applyAlignment="1" applyProtection="1">
      <alignment horizontal="center" vertical="center" wrapText="1"/>
    </xf>
    <xf numFmtId="0" fontId="48" fillId="6" borderId="33" xfId="0" applyNumberFormat="1" applyFont="1" applyFill="1" applyBorder="1" applyAlignment="1">
      <alignment horizontal="center" vertical="center"/>
    </xf>
    <xf numFmtId="0" fontId="48" fillId="6" borderId="29" xfId="0" applyNumberFormat="1" applyFont="1" applyFill="1" applyBorder="1" applyAlignment="1">
      <alignment horizontal="center" vertical="center"/>
    </xf>
    <xf numFmtId="0" fontId="48" fillId="14" borderId="33" xfId="0" applyFont="1" applyFill="1" applyBorder="1" applyAlignment="1">
      <alignment horizontal="center" vertical="center"/>
    </xf>
    <xf numFmtId="0" fontId="48" fillId="14" borderId="29" xfId="0" applyFont="1" applyFill="1" applyBorder="1" applyAlignment="1">
      <alignment horizontal="center" vertical="center"/>
    </xf>
    <xf numFmtId="0" fontId="48" fillId="14" borderId="54" xfId="0" applyFont="1" applyFill="1" applyBorder="1" applyAlignment="1">
      <alignment horizontal="center" vertical="center"/>
    </xf>
    <xf numFmtId="0" fontId="33" fillId="8" borderId="26" xfId="0" applyFont="1" applyFill="1" applyBorder="1" applyAlignment="1" applyProtection="1">
      <alignment horizontal="center" vertical="center" wrapText="1"/>
    </xf>
    <xf numFmtId="0" fontId="33" fillId="8" borderId="31" xfId="0" applyFont="1" applyFill="1" applyBorder="1" applyAlignment="1" applyProtection="1">
      <alignment horizontal="center" vertical="center" wrapText="1"/>
    </xf>
    <xf numFmtId="0" fontId="33" fillId="8" borderId="40" xfId="0" applyFont="1" applyFill="1" applyBorder="1" applyAlignment="1" applyProtection="1">
      <alignment horizontal="center" vertical="center" wrapText="1"/>
    </xf>
    <xf numFmtId="0" fontId="48" fillId="15" borderId="45" xfId="0" applyFont="1" applyFill="1" applyBorder="1" applyAlignment="1">
      <alignment horizontal="center" vertical="center"/>
    </xf>
    <xf numFmtId="0" fontId="48" fillId="15" borderId="46" xfId="0" applyFont="1" applyFill="1" applyBorder="1" applyAlignment="1">
      <alignment horizontal="center" vertical="center"/>
    </xf>
    <xf numFmtId="0" fontId="48" fillId="15" borderId="41" xfId="0" applyFont="1" applyFill="1" applyBorder="1" applyAlignment="1">
      <alignment horizontal="center" vertical="center"/>
    </xf>
    <xf numFmtId="0" fontId="33" fillId="8" borderId="45" xfId="0" applyFont="1" applyFill="1" applyBorder="1" applyAlignment="1" applyProtection="1">
      <alignment horizontal="center" vertical="center" wrapText="1"/>
    </xf>
    <xf numFmtId="0" fontId="33" fillId="8" borderId="46" xfId="0" applyFont="1" applyFill="1" applyBorder="1" applyAlignment="1" applyProtection="1">
      <alignment horizontal="center" vertical="center" wrapText="1"/>
    </xf>
    <xf numFmtId="0" fontId="33" fillId="8" borderId="41" xfId="0" applyFont="1" applyFill="1" applyBorder="1" applyAlignment="1" applyProtection="1">
      <alignment horizontal="center" vertical="center" wrapText="1"/>
    </xf>
    <xf numFmtId="0" fontId="33" fillId="8" borderId="8" xfId="0" applyFont="1" applyFill="1" applyBorder="1" applyAlignment="1" applyProtection="1">
      <alignment horizontal="center" vertical="center" wrapText="1"/>
    </xf>
    <xf numFmtId="0" fontId="33" fillId="8" borderId="32" xfId="0" applyFont="1" applyFill="1" applyBorder="1" applyAlignment="1" applyProtection="1">
      <alignment horizontal="center" vertical="center" wrapText="1"/>
    </xf>
    <xf numFmtId="0" fontId="33" fillId="8" borderId="56" xfId="0" applyFont="1" applyFill="1" applyBorder="1" applyAlignment="1" applyProtection="1">
      <alignment horizontal="center" vertical="center" wrapText="1"/>
    </xf>
    <xf numFmtId="0" fontId="33" fillId="8" borderId="25" xfId="0" applyFont="1" applyFill="1" applyBorder="1" applyAlignment="1" applyProtection="1">
      <alignment horizontal="center" vertical="center" wrapText="1"/>
    </xf>
    <xf numFmtId="0" fontId="33" fillId="8" borderId="29" xfId="0" applyFont="1" applyFill="1" applyBorder="1" applyAlignment="1" applyProtection="1">
      <alignment horizontal="center" vertical="center" wrapText="1"/>
    </xf>
    <xf numFmtId="0" fontId="33" fillId="8" borderId="38" xfId="0" applyFont="1" applyFill="1" applyBorder="1" applyAlignment="1" applyProtection="1">
      <alignment horizontal="center" vertical="center" wrapText="1"/>
    </xf>
    <xf numFmtId="0" fontId="22" fillId="0" borderId="61" xfId="0" applyNumberFormat="1" applyFont="1" applyFill="1" applyBorder="1" applyAlignment="1">
      <alignment horizontal="center" vertical="distributed"/>
    </xf>
    <xf numFmtId="0" fontId="22" fillId="0" borderId="62" xfId="0" applyNumberFormat="1" applyFont="1" applyFill="1" applyBorder="1" applyAlignment="1">
      <alignment horizontal="center" vertical="distributed"/>
    </xf>
    <xf numFmtId="0" fontId="22" fillId="0" borderId="63" xfId="0" applyNumberFormat="1" applyFont="1" applyFill="1" applyBorder="1" applyAlignment="1">
      <alignment horizontal="center" vertical="distributed"/>
    </xf>
    <xf numFmtId="0" fontId="29" fillId="5" borderId="45" xfId="0" applyNumberFormat="1" applyFont="1" applyFill="1" applyBorder="1" applyAlignment="1">
      <alignment horizontal="center" vertical="distributed"/>
    </xf>
    <xf numFmtId="0" fontId="29" fillId="5" borderId="46" xfId="0" applyNumberFormat="1" applyFont="1" applyFill="1" applyBorder="1" applyAlignment="1">
      <alignment horizontal="center" vertical="distributed"/>
    </xf>
    <xf numFmtId="0" fontId="29" fillId="5" borderId="41" xfId="0" applyNumberFormat="1" applyFont="1" applyFill="1" applyBorder="1" applyAlignment="1">
      <alignment horizontal="center" vertical="distributed"/>
    </xf>
    <xf numFmtId="0" fontId="28" fillId="8" borderId="54" xfId="0" applyFont="1" applyFill="1" applyBorder="1" applyAlignment="1">
      <alignment horizontal="center" vertical="distributed" wrapText="1"/>
    </xf>
    <xf numFmtId="0" fontId="28" fillId="8" borderId="60" xfId="0" applyFont="1" applyFill="1" applyBorder="1" applyAlignment="1">
      <alignment horizontal="center" vertical="distributed" wrapText="1"/>
    </xf>
    <xf numFmtId="0" fontId="28" fillId="8" borderId="33" xfId="0" applyFont="1" applyFill="1" applyBorder="1" applyAlignment="1">
      <alignment horizontal="center" vertical="distributed" wrapText="1"/>
    </xf>
    <xf numFmtId="0" fontId="28" fillId="8" borderId="22" xfId="0" applyFont="1" applyFill="1" applyBorder="1" applyAlignment="1">
      <alignment horizontal="center" vertical="distributed" wrapText="1"/>
    </xf>
    <xf numFmtId="0" fontId="28" fillId="8" borderId="3" xfId="0" applyFont="1" applyFill="1" applyBorder="1" applyAlignment="1">
      <alignment horizontal="center" vertical="distributed" wrapText="1"/>
    </xf>
    <xf numFmtId="0" fontId="28" fillId="8" borderId="10" xfId="0" applyFont="1" applyFill="1" applyBorder="1" applyAlignment="1">
      <alignment horizontal="center" vertical="distributed" wrapText="1"/>
    </xf>
    <xf numFmtId="0" fontId="28" fillId="8" borderId="23" xfId="0" applyFont="1" applyFill="1" applyBorder="1" applyAlignment="1">
      <alignment horizontal="center" vertical="distributed" wrapText="1"/>
    </xf>
    <xf numFmtId="0" fontId="28" fillId="8" borderId="7" xfId="0" applyFont="1" applyFill="1" applyBorder="1" applyAlignment="1">
      <alignment horizontal="center" vertical="distributed" wrapText="1"/>
    </xf>
    <xf numFmtId="0" fontId="28" fillId="8" borderId="36" xfId="0" applyFont="1" applyFill="1" applyBorder="1" applyAlignment="1">
      <alignment horizontal="center" vertical="distributed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distributed" wrapText="1"/>
    </xf>
    <xf numFmtId="0" fontId="28" fillId="8" borderId="20" xfId="0" applyFont="1" applyFill="1" applyBorder="1" applyAlignment="1">
      <alignment horizontal="center" vertical="distributed" wrapText="1"/>
    </xf>
    <xf numFmtId="0" fontId="32" fillId="8" borderId="0" xfId="0" applyFont="1" applyFill="1" applyBorder="1" applyAlignment="1">
      <alignment horizontal="center" vertical="distributed" wrapText="1"/>
    </xf>
    <xf numFmtId="0" fontId="65" fillId="0" borderId="61" xfId="0" applyNumberFormat="1" applyFont="1" applyFill="1" applyBorder="1" applyAlignment="1">
      <alignment horizontal="center" vertical="distributed"/>
    </xf>
    <xf numFmtId="0" fontId="65" fillId="0" borderId="62" xfId="0" applyNumberFormat="1" applyFont="1" applyFill="1" applyBorder="1" applyAlignment="1">
      <alignment horizontal="center" vertical="distributed"/>
    </xf>
    <xf numFmtId="0" fontId="65" fillId="0" borderId="63" xfId="0" applyNumberFormat="1" applyFont="1" applyFill="1" applyBorder="1" applyAlignment="1">
      <alignment horizontal="center" vertical="distributed"/>
    </xf>
    <xf numFmtId="0" fontId="28" fillId="8" borderId="14" xfId="0" applyFont="1" applyFill="1" applyBorder="1" applyAlignment="1">
      <alignment horizontal="center" vertical="distributed" wrapText="1"/>
    </xf>
    <xf numFmtId="0" fontId="28" fillId="8" borderId="35" xfId="0" applyFont="1" applyFill="1" applyBorder="1" applyAlignment="1">
      <alignment horizontal="center" vertical="distributed" wrapText="1"/>
    </xf>
    <xf numFmtId="0" fontId="28" fillId="8" borderId="28" xfId="0" applyFont="1" applyFill="1" applyBorder="1" applyAlignment="1">
      <alignment horizontal="center" vertical="distributed" wrapText="1"/>
    </xf>
    <xf numFmtId="0" fontId="28" fillId="8" borderId="34" xfId="0" applyFont="1" applyFill="1" applyBorder="1" applyAlignment="1">
      <alignment horizontal="center" vertical="distributed" wrapText="1"/>
    </xf>
    <xf numFmtId="0" fontId="29" fillId="5" borderId="45" xfId="0" applyNumberFormat="1" applyFont="1" applyFill="1" applyBorder="1" applyAlignment="1">
      <alignment horizontal="center"/>
    </xf>
    <xf numFmtId="0" fontId="29" fillId="5" borderId="46" xfId="0" applyNumberFormat="1" applyFont="1" applyFill="1" applyBorder="1" applyAlignment="1">
      <alignment horizontal="center"/>
    </xf>
    <xf numFmtId="0" fontId="28" fillId="8" borderId="30" xfId="0" applyFont="1" applyFill="1" applyBorder="1" applyAlignment="1">
      <alignment horizontal="left" vertical="distributed" wrapText="1"/>
    </xf>
    <xf numFmtId="0" fontId="28" fillId="8" borderId="13" xfId="0" applyFont="1" applyFill="1" applyBorder="1" applyAlignment="1">
      <alignment horizontal="left" vertical="distributed" wrapText="1"/>
    </xf>
    <xf numFmtId="0" fontId="28" fillId="8" borderId="39" xfId="0" applyFont="1" applyFill="1" applyBorder="1" applyAlignment="1">
      <alignment horizontal="left" vertical="distributed" wrapText="1"/>
    </xf>
    <xf numFmtId="0" fontId="31" fillId="8" borderId="0" xfId="0" applyFont="1" applyFill="1" applyBorder="1" applyAlignment="1">
      <alignment horizontal="center" vertical="distributed" wrapText="1"/>
    </xf>
    <xf numFmtId="0" fontId="53" fillId="9" borderId="45" xfId="0" applyFont="1" applyFill="1" applyBorder="1" applyAlignment="1" applyProtection="1">
      <alignment horizontal="center" vertical="center" wrapText="1"/>
    </xf>
    <xf numFmtId="0" fontId="53" fillId="9" borderId="41" xfId="0" applyFont="1" applyFill="1" applyBorder="1" applyAlignment="1" applyProtection="1">
      <alignment horizontal="center" vertical="center" wrapText="1"/>
    </xf>
    <xf numFmtId="0" fontId="53" fillId="9" borderId="57" xfId="0" applyFont="1" applyFill="1" applyBorder="1" applyAlignment="1" applyProtection="1">
      <alignment horizontal="center" vertical="center" wrapText="1"/>
    </xf>
    <xf numFmtId="0" fontId="53" fillId="9" borderId="58" xfId="0" applyFont="1" applyFill="1" applyBorder="1" applyAlignment="1" applyProtection="1">
      <alignment horizontal="center" vertical="center" wrapText="1"/>
    </xf>
    <xf numFmtId="0" fontId="53" fillId="9" borderId="8" xfId="0" applyFont="1" applyFill="1" applyBorder="1" applyAlignment="1" applyProtection="1">
      <alignment horizontal="center" vertical="center" wrapText="1"/>
    </xf>
    <xf numFmtId="0" fontId="53" fillId="9" borderId="56" xfId="0" applyFont="1" applyFill="1" applyBorder="1" applyAlignment="1" applyProtection="1">
      <alignment horizontal="center" vertical="center" wrapText="1"/>
    </xf>
    <xf numFmtId="0" fontId="61" fillId="10" borderId="45" xfId="0" applyFont="1" applyFill="1" applyBorder="1" applyAlignment="1" applyProtection="1">
      <alignment horizontal="center" vertical="center" wrapText="1"/>
    </xf>
    <xf numFmtId="0" fontId="61" fillId="10" borderId="41" xfId="0" applyFont="1" applyFill="1" applyBorder="1" applyAlignment="1" applyProtection="1">
      <alignment horizontal="center" vertical="center" wrapText="1"/>
    </xf>
    <xf numFmtId="0" fontId="61" fillId="10" borderId="57" xfId="0" applyFont="1" applyFill="1" applyBorder="1" applyAlignment="1" applyProtection="1">
      <alignment horizontal="center" vertical="center" wrapText="1"/>
    </xf>
    <xf numFmtId="0" fontId="61" fillId="10" borderId="58" xfId="0" applyFont="1" applyFill="1" applyBorder="1" applyAlignment="1" applyProtection="1">
      <alignment horizontal="center" vertical="center" wrapText="1"/>
    </xf>
    <xf numFmtId="0" fontId="61" fillId="10" borderId="8" xfId="0" applyFont="1" applyFill="1" applyBorder="1" applyAlignment="1" applyProtection="1">
      <alignment horizontal="center" vertical="center" wrapText="1"/>
    </xf>
    <xf numFmtId="0" fontId="61" fillId="10" borderId="56" xfId="0" applyFont="1" applyFill="1" applyBorder="1" applyAlignment="1" applyProtection="1">
      <alignment horizontal="center" vertical="center" wrapText="1"/>
    </xf>
    <xf numFmtId="0" fontId="53" fillId="11" borderId="45" xfId="0" applyFont="1" applyFill="1" applyBorder="1" applyAlignment="1" applyProtection="1">
      <alignment horizontal="center" vertical="center" wrapText="1"/>
    </xf>
    <xf numFmtId="0" fontId="53" fillId="11" borderId="46" xfId="0" applyFont="1" applyFill="1" applyBorder="1" applyAlignment="1" applyProtection="1">
      <alignment horizontal="center" vertical="center" wrapText="1"/>
    </xf>
    <xf numFmtId="0" fontId="53" fillId="11" borderId="57" xfId="0" applyFont="1" applyFill="1" applyBorder="1" applyAlignment="1" applyProtection="1">
      <alignment horizontal="center" vertical="center" wrapText="1"/>
    </xf>
    <xf numFmtId="0" fontId="53" fillId="11" borderId="0" xfId="0" applyFont="1" applyFill="1" applyBorder="1" applyAlignment="1" applyProtection="1">
      <alignment horizontal="center" vertical="center" wrapText="1"/>
    </xf>
    <xf numFmtId="0" fontId="53" fillId="11" borderId="8" xfId="0" applyFont="1" applyFill="1" applyBorder="1" applyAlignment="1" applyProtection="1">
      <alignment horizontal="center" vertical="center" wrapText="1"/>
    </xf>
    <xf numFmtId="0" fontId="53" fillId="11" borderId="32" xfId="0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distributed"/>
    </xf>
    <xf numFmtId="0" fontId="25" fillId="0" borderId="13" xfId="0" applyNumberFormat="1" applyFont="1" applyFill="1" applyBorder="1" applyAlignment="1">
      <alignment horizontal="left" vertical="distributed"/>
    </xf>
    <xf numFmtId="0" fontId="25" fillId="0" borderId="22" xfId="0" applyNumberFormat="1" applyFont="1" applyFill="1" applyBorder="1" applyAlignment="1">
      <alignment horizontal="left" vertical="distributed"/>
    </xf>
    <xf numFmtId="0" fontId="25" fillId="0" borderId="10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distributed"/>
    </xf>
    <xf numFmtId="0" fontId="22" fillId="0" borderId="0" xfId="0" applyNumberFormat="1" applyFont="1" applyFill="1" applyAlignment="1">
      <alignment horizontal="center" vertical="distributed"/>
    </xf>
    <xf numFmtId="0" fontId="23" fillId="0" borderId="3" xfId="0" applyFont="1" applyFill="1" applyBorder="1" applyAlignment="1">
      <alignment horizontal="center" vertical="justify"/>
    </xf>
    <xf numFmtId="0" fontId="26" fillId="0" borderId="3" xfId="0" applyNumberFormat="1" applyFont="1" applyFill="1" applyBorder="1" applyAlignment="1" applyProtection="1">
      <alignment horizontal="center" vertical="distributed"/>
      <protection locked="0"/>
    </xf>
    <xf numFmtId="0" fontId="25" fillId="0" borderId="10" xfId="0" applyNumberFormat="1" applyFont="1" applyFill="1" applyBorder="1" applyAlignment="1" applyProtection="1">
      <alignment horizontal="center" vertical="distributed"/>
      <protection locked="0"/>
    </xf>
    <xf numFmtId="0" fontId="25" fillId="0" borderId="13" xfId="0" applyNumberFormat="1" applyFont="1" applyFill="1" applyBorder="1" applyAlignment="1" applyProtection="1">
      <alignment horizontal="center" vertical="distributed"/>
      <protection locked="0"/>
    </xf>
    <xf numFmtId="0" fontId="25" fillId="0" borderId="22" xfId="0" applyNumberFormat="1" applyFont="1" applyFill="1" applyBorder="1" applyAlignment="1" applyProtection="1">
      <alignment horizontal="center" vertical="distributed"/>
      <protection locked="0"/>
    </xf>
    <xf numFmtId="0" fontId="24" fillId="16" borderId="45" xfId="0" applyFont="1" applyFill="1" applyBorder="1" applyAlignment="1">
      <alignment horizontal="center" vertical="distributed"/>
    </xf>
    <xf numFmtId="0" fontId="24" fillId="16" borderId="46" xfId="0" applyFont="1" applyFill="1" applyBorder="1" applyAlignment="1">
      <alignment horizontal="center" vertical="distributed"/>
    </xf>
    <xf numFmtId="0" fontId="24" fillId="16" borderId="41" xfId="0" applyFont="1" applyFill="1" applyBorder="1" applyAlignment="1">
      <alignment horizontal="center" vertical="distributed"/>
    </xf>
    <xf numFmtId="0" fontId="24" fillId="16" borderId="8" xfId="0" applyFont="1" applyFill="1" applyBorder="1" applyAlignment="1">
      <alignment horizontal="center" vertical="distributed"/>
    </xf>
    <xf numFmtId="0" fontId="24" fillId="16" borderId="32" xfId="0" applyFont="1" applyFill="1" applyBorder="1" applyAlignment="1">
      <alignment horizontal="center" vertical="distributed"/>
    </xf>
    <xf numFmtId="0" fontId="24" fillId="16" borderId="56" xfId="0" applyFont="1" applyFill="1" applyBorder="1" applyAlignment="1">
      <alignment horizontal="center" vertical="distributed"/>
    </xf>
    <xf numFmtId="0" fontId="53" fillId="12" borderId="45" xfId="0" applyFont="1" applyFill="1" applyBorder="1" applyAlignment="1" applyProtection="1">
      <alignment horizontal="center" vertical="center" wrapText="1"/>
    </xf>
    <xf numFmtId="0" fontId="53" fillId="12" borderId="41" xfId="0" applyFont="1" applyFill="1" applyBorder="1" applyAlignment="1" applyProtection="1">
      <alignment horizontal="center" vertical="center" wrapText="1"/>
    </xf>
    <xf numFmtId="0" fontId="53" fillId="12" borderId="57" xfId="0" applyFont="1" applyFill="1" applyBorder="1" applyAlignment="1" applyProtection="1">
      <alignment horizontal="center" vertical="center" wrapText="1"/>
    </xf>
    <xf numFmtId="0" fontId="53" fillId="12" borderId="58" xfId="0" applyFont="1" applyFill="1" applyBorder="1" applyAlignment="1" applyProtection="1">
      <alignment horizontal="center" vertical="center" wrapText="1"/>
    </xf>
    <xf numFmtId="0" fontId="53" fillId="12" borderId="8" xfId="0" applyFont="1" applyFill="1" applyBorder="1" applyAlignment="1" applyProtection="1">
      <alignment horizontal="center" vertical="center" wrapText="1"/>
    </xf>
    <xf numFmtId="0" fontId="53" fillId="12" borderId="56" xfId="0" applyFont="1" applyFill="1" applyBorder="1" applyAlignment="1" applyProtection="1">
      <alignment horizontal="center" vertical="center" wrapText="1"/>
    </xf>
    <xf numFmtId="16" fontId="26" fillId="0" borderId="10" xfId="0" applyNumberFormat="1" applyFont="1" applyFill="1" applyBorder="1" applyAlignment="1" applyProtection="1">
      <alignment horizontal="center" vertical="distributed"/>
      <protection locked="0"/>
    </xf>
    <xf numFmtId="0" fontId="26" fillId="0" borderId="13" xfId="0" applyNumberFormat="1" applyFont="1" applyFill="1" applyBorder="1" applyAlignment="1" applyProtection="1">
      <alignment horizontal="center" vertical="distributed"/>
      <protection locked="0"/>
    </xf>
    <xf numFmtId="0" fontId="26" fillId="0" borderId="22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110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1º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A, 2015</a:t>
            </a:r>
            <a:endParaRPr lang="es-CL"/>
          </a:p>
        </c:rich>
      </c:tx>
      <c:layout>
        <c:manualLayout>
          <c:xMode val="edge"/>
          <c:yMode val="edge"/>
          <c:x val="0.32405905181247807"/>
          <c:y val="4.2236293889837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5805725958572723"/>
          <c:h val="0.56558443325295849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A'!$F$102:$AB$102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76512"/>
        <c:axId val="128777536"/>
      </c:barChart>
      <c:catAx>
        <c:axId val="1525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1539141990122771"/>
              <c:y val="0.91737459391002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775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502403194562896E-2"/>
              <c:y val="0.45946025977522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57651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698314788737051"/>
          <c:y val="0.52413951752534427"/>
          <c:w val="0.99292330272317975"/>
          <c:h val="0.61673109043187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1º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B, 2015</a:t>
            </a:r>
            <a:endParaRPr lang="es-CL"/>
          </a:p>
        </c:rich>
      </c:tx>
      <c:layout>
        <c:manualLayout>
          <c:xMode val="edge"/>
          <c:yMode val="edge"/>
          <c:x val="0.32405905181247807"/>
          <c:y val="4.2236293889837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5805725958572723"/>
          <c:h val="0.56558443325295849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B'!$F$102:$AB$102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67584"/>
        <c:axId val="150734528"/>
      </c:barChart>
      <c:catAx>
        <c:axId val="2080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1539141990122771"/>
              <c:y val="0.91737459391002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45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502403194562896E-2"/>
              <c:y val="0.45946025977522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06758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698314788737051"/>
          <c:y val="0.52413951752534427"/>
          <c:w val="0.99292330272317975"/>
          <c:h val="0.61673109043187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Prueba Inicial de CIENCIAS 1º básico B, 2015</a:t>
            </a:r>
          </a:p>
        </c:rich>
      </c:tx>
      <c:layout>
        <c:manualLayout>
          <c:xMode val="edge"/>
          <c:yMode val="edge"/>
          <c:x val="0.31912837091837071"/>
          <c:y val="3.89606988404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333314823251631"/>
          <c:h val="0.5829005804326785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B'!$F$100:$AB$100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3984"/>
        <c:axId val="150735680"/>
      </c:barChart>
      <c:catAx>
        <c:axId val="2098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94168864913"/>
              <c:y val="0.90887460730428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56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299232432219E-2"/>
              <c:y val="0.441247896529345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83398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5804028904443"/>
          <c:y val="0.4802563793311394"/>
          <c:w val="0.98651407868726737"/>
          <c:h val="0.538227513683327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1º básico B,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A'!$AU$48:$AW$48</c:f>
            </c:numRef>
          </c:val>
        </c:ser>
        <c:ser>
          <c:idx val="1"/>
          <c:order val="1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A'!$AU$49:$AW$49</c:f>
            </c:numRef>
          </c:val>
        </c:ser>
        <c:ser>
          <c:idx val="2"/>
          <c:order val="2"/>
          <c:invertIfNegative val="0"/>
          <c:cat>
            <c:strRef>
              <c:f>'1º básico B'!$AU$47:$AX$50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B'!$AU$50:$AW$50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B'!$AU$52:$AX$52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9834496"/>
        <c:axId val="150737984"/>
      </c:barChart>
      <c:catAx>
        <c:axId val="209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737984"/>
        <c:crosses val="autoZero"/>
        <c:auto val="1"/>
        <c:lblAlgn val="ctr"/>
        <c:lblOffset val="100"/>
        <c:tickLblSkip val="1"/>
        <c:noMultiLvlLbl val="0"/>
      </c:catAx>
      <c:valAx>
        <c:axId val="1507379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98344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B,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107132976726868"/>
          <c:w val="0.78798960835846887"/>
          <c:h val="0.68087409957365741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B'!$BO$75:$BO$78</c:f>
              <c:strCache>
                <c:ptCount val="4"/>
                <c:pt idx="0">
                  <c:v>1) Ciencias de la vida: Cuerpo humano y salud</c:v>
                </c:pt>
                <c:pt idx="1">
                  <c:v>2) Ciencias de la vida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'1º básico B'!$F$104:$L$104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6544"/>
        <c:axId val="150739136"/>
      </c:barChart>
      <c:catAx>
        <c:axId val="2098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739136"/>
        <c:crosses val="autoZero"/>
        <c:auto val="1"/>
        <c:lblAlgn val="ctr"/>
        <c:lblOffset val="100"/>
        <c:noMultiLvlLbl val="0"/>
      </c:catAx>
      <c:valAx>
        <c:axId val="1507391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983654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3911620619223"/>
          <c:y val="0.5052043322170936"/>
          <c:w val="0.97666369159774435"/>
          <c:h val="0.56019742359791236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B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B'!$AK$40:$AK$43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78969386472"/>
          <c:y val="0.32619273865554343"/>
          <c:w val="0.37252621806553654"/>
          <c:h val="0.662580208635393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1º básico B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B'!$AM$40:$AM$43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09417940404"/>
          <c:y val="0.32619273443092339"/>
          <c:w val="0.95642674077505008"/>
          <c:h val="0.98877296587926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B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B'!$AO$40:$AO$43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892285295"/>
          <c:y val="0.32619293911790437"/>
          <c:w val="0.37252598883654831"/>
          <c:h val="0.6625804127425247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 de 1º básico B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B'!$AQ$40:$AQ$43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060912197295"/>
          <c:y val="0.3261929359567155"/>
          <c:w val="0.95642673203585404"/>
          <c:h val="0.9887731109778353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B, 2015</a:t>
            </a:r>
            <a:endParaRPr lang="es-CL"/>
          </a:p>
        </c:rich>
      </c:tx>
      <c:layout>
        <c:manualLayout>
          <c:xMode val="edge"/>
          <c:yMode val="edge"/>
          <c:x val="0.29670045022709696"/>
          <c:y val="2.8974388727724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47254226443751E-2"/>
          <c:y val="0.21111516955380122"/>
          <c:w val="0.80632222263402253"/>
          <c:h val="0.65097836479944593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B'!$BO$103:$BO$108</c:f>
              <c:strCache>
                <c:ptCount val="6"/>
                <c:pt idx="0">
                  <c:v>1) Identificar</c:v>
                </c:pt>
                <c:pt idx="1">
                  <c:v>2) Reconocer</c:v>
                </c:pt>
                <c:pt idx="2">
                  <c:v>3) Comparar</c:v>
                </c:pt>
                <c:pt idx="3">
                  <c:v>4) Comunicar</c:v>
                </c:pt>
                <c:pt idx="4">
                  <c:v>5) Comprender</c:v>
                </c:pt>
                <c:pt idx="5">
                  <c:v>6) Predecir</c:v>
                </c:pt>
              </c:strCache>
            </c:strRef>
          </c:cat>
          <c:val>
            <c:numRef>
              <c:f>'1º básico B'!$F$106:$P$106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7056"/>
        <c:axId val="151441920"/>
      </c:barChart>
      <c:catAx>
        <c:axId val="20983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441920"/>
        <c:crosses val="autoZero"/>
        <c:auto val="1"/>
        <c:lblAlgn val="ctr"/>
        <c:lblOffset val="100"/>
        <c:noMultiLvlLbl val="0"/>
      </c:catAx>
      <c:valAx>
        <c:axId val="1514419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983705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864409581044179"/>
          <c:y val="0.53818394805912417"/>
          <c:w val="0.99322755310498023"/>
          <c:h val="0.58602237878159968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1º básico C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2015</a:t>
            </a:r>
            <a:endParaRPr lang="es-CL"/>
          </a:p>
        </c:rich>
      </c:tx>
      <c:layout>
        <c:manualLayout>
          <c:xMode val="edge"/>
          <c:yMode val="edge"/>
          <c:x val="0.32405905181247807"/>
          <c:y val="4.2236293889837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5805725958572723"/>
          <c:h val="0.56558443325295849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C'!$F$102:$AB$102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59616"/>
        <c:axId val="47219264"/>
      </c:barChart>
      <c:catAx>
        <c:axId val="1445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1539141990122771"/>
              <c:y val="0.91737459391002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192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502403194562896E-2"/>
              <c:y val="0.45946025977522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55961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698314788737051"/>
          <c:y val="0.52413951752534427"/>
          <c:w val="0.99292330272317975"/>
          <c:h val="0.61673109043187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Prueba Inicial de CIENCIAS 1º básico A, 2015</a:t>
            </a:r>
          </a:p>
        </c:rich>
      </c:tx>
      <c:layout>
        <c:manualLayout>
          <c:xMode val="edge"/>
          <c:yMode val="edge"/>
          <c:x val="0.31912837091837071"/>
          <c:y val="3.8960651839188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333314823251631"/>
          <c:h val="0.5829005804326785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A'!$F$100:$AB$100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78048"/>
        <c:axId val="151601728"/>
      </c:barChart>
      <c:catAx>
        <c:axId val="1525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94168864913"/>
              <c:y val="0.9088746787653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017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299232432219E-2"/>
              <c:y val="0.44124800683839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57804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5804028904443"/>
          <c:y val="0.48025643976131377"/>
          <c:w val="0.98651407868726737"/>
          <c:h val="0.53822760672661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Prueba Inicial de CIENCIAS 1º básico C, 2015</a:t>
            </a:r>
          </a:p>
        </c:rich>
      </c:tx>
      <c:layout>
        <c:manualLayout>
          <c:xMode val="edge"/>
          <c:yMode val="edge"/>
          <c:x val="0.31408781081206161"/>
          <c:y val="3.3113366299672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333314823251631"/>
          <c:h val="0.5829005804326785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C'!$F$100:$AB$100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48960"/>
        <c:axId val="47220416"/>
      </c:barChart>
      <c:catAx>
        <c:axId val="14544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94168864913"/>
              <c:y val="0.90887460730428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04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299232432219E-2"/>
              <c:y val="0.441247896529345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44896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5804028904443"/>
          <c:y val="0.4802563793311394"/>
          <c:w val="0.98651407868726737"/>
          <c:h val="0.538227513683327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1º básico C,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A'!$AU$48:$AW$48</c:f>
            </c:numRef>
          </c:val>
        </c:ser>
        <c:ser>
          <c:idx val="1"/>
          <c:order val="1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A'!$AU$49:$AW$49</c:f>
            </c:numRef>
          </c:val>
        </c:ser>
        <c:ser>
          <c:idx val="2"/>
          <c:order val="2"/>
          <c:invertIfNegative val="0"/>
          <c:cat>
            <c:strRef>
              <c:f>'1º básico C'!$AU$47:$AX$50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C'!$AU$50:$AW$50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C'!$AU$52:$AX$52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449472"/>
        <c:axId val="47222720"/>
      </c:barChart>
      <c:catAx>
        <c:axId val="1454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222720"/>
        <c:crosses val="autoZero"/>
        <c:auto val="1"/>
        <c:lblAlgn val="ctr"/>
        <c:lblOffset val="100"/>
        <c:tickLblSkip val="1"/>
        <c:noMultiLvlLbl val="0"/>
      </c:catAx>
      <c:valAx>
        <c:axId val="4722272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4494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C,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107132976726868"/>
          <c:w val="0.78798960835846887"/>
          <c:h val="0.68087409957365741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C'!$BO$75:$BO$78</c:f>
              <c:strCache>
                <c:ptCount val="4"/>
                <c:pt idx="0">
                  <c:v>1) Ciencias de la vida: Cuerpo humano y salud</c:v>
                </c:pt>
                <c:pt idx="1">
                  <c:v>2) Ciencias de la vida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'1º básico C'!$F$104:$L$104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50496"/>
        <c:axId val="47224448"/>
      </c:barChart>
      <c:catAx>
        <c:axId val="1454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224448"/>
        <c:crosses val="autoZero"/>
        <c:auto val="1"/>
        <c:lblAlgn val="ctr"/>
        <c:lblOffset val="100"/>
        <c:noMultiLvlLbl val="0"/>
      </c:catAx>
      <c:valAx>
        <c:axId val="472244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45049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3911620619223"/>
          <c:y val="0.5052043322170936"/>
          <c:w val="0.97666369159774435"/>
          <c:h val="0.56019742359791236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C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C'!$AK$40:$AK$43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78969386472"/>
          <c:y val="0.32619273865554343"/>
          <c:w val="0.37252621806553654"/>
          <c:h val="0.662580208635393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C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C'!$AM$40:$AM$43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417940404"/>
          <c:y val="0.32619273443092339"/>
          <c:w val="0.37252579898100968"/>
          <c:h val="0.6625802314483415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C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C'!$AO$40:$AO$43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892285295"/>
          <c:y val="0.32619293911790437"/>
          <c:w val="0.37252598883654831"/>
          <c:h val="0.6625804127425247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 de 1º básico C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C'!$AQ$40:$AQ$43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60912197295"/>
          <c:y val="0.3261929359567155"/>
          <c:w val="0.3725261229138811"/>
          <c:h val="0.6625801750211198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C, 2015</a:t>
            </a:r>
            <a:endParaRPr lang="es-CL"/>
          </a:p>
        </c:rich>
      </c:tx>
      <c:layout>
        <c:manualLayout>
          <c:xMode val="edge"/>
          <c:yMode val="edge"/>
          <c:x val="0.29670045022709696"/>
          <c:y val="2.8974388727724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47254226443751E-2"/>
          <c:y val="0.21111516955380122"/>
          <c:w val="0.80632222263402253"/>
          <c:h val="0.65097836479944593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C'!$BO$103:$BO$108</c:f>
              <c:strCache>
                <c:ptCount val="6"/>
                <c:pt idx="0">
                  <c:v>1) Identificar</c:v>
                </c:pt>
                <c:pt idx="1">
                  <c:v>2) Reconocer</c:v>
                </c:pt>
                <c:pt idx="2">
                  <c:v>3) Comparar</c:v>
                </c:pt>
                <c:pt idx="3">
                  <c:v>4) Comunicar</c:v>
                </c:pt>
                <c:pt idx="4">
                  <c:v>5) Comprender</c:v>
                </c:pt>
                <c:pt idx="5">
                  <c:v>6) Predecir</c:v>
                </c:pt>
              </c:strCache>
            </c:strRef>
          </c:cat>
          <c:val>
            <c:numRef>
              <c:f>'1º básico C'!$F$106:$P$106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51008"/>
        <c:axId val="47738240"/>
      </c:barChart>
      <c:catAx>
        <c:axId val="1454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738240"/>
        <c:crosses val="autoZero"/>
        <c:auto val="1"/>
        <c:lblAlgn val="ctr"/>
        <c:lblOffset val="100"/>
        <c:noMultiLvlLbl val="0"/>
      </c:catAx>
      <c:valAx>
        <c:axId val="4773824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45100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864409581044179"/>
          <c:y val="0.53818394805912417"/>
          <c:w val="0.99322755310498023"/>
          <c:h val="0.58602237878159968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POR OBJETIVOS DE APRENDIZAJE (% logro)</a:t>
            </a:r>
            <a:endParaRPr lang="es-CL" sz="15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CIENCIAS, 1ros. básicos, año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4653200842011385"/>
          <c:w val="0.79823414608144017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GLOBAL'!$K$18:$K$29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4992"/>
        <c:axId val="47741696"/>
      </c:barChart>
      <c:catAx>
        <c:axId val="1488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741696"/>
        <c:crosses val="autoZero"/>
        <c:auto val="1"/>
        <c:lblAlgn val="ctr"/>
        <c:lblOffset val="100"/>
        <c:noMultiLvlLbl val="0"/>
      </c:catAx>
      <c:valAx>
        <c:axId val="477416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8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08151896999831"/>
          <c:y val="0.52548933779443707"/>
          <c:w val="0.11551211074145906"/>
          <c:h val="8.2541152004561691E-2"/>
        </c:manualLayout>
      </c:layout>
      <c:overlay val="0"/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POR EJES (% logro)</a:t>
            </a:r>
            <a:endParaRPr lang="es-CL" sz="15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CIENICAS, 1ros. básicos, año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77632574073183092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GLOBAL'!$C$37:$J$40</c:f>
              <c:strCache>
                <c:ptCount val="4"/>
                <c:pt idx="0">
                  <c:v>1) Ciencias de la vida: Cuerpo humano y salud</c:v>
                </c:pt>
                <c:pt idx="1">
                  <c:v>2) Ciencias de la vida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'INFORME GLOBAL'!$K$37:$K$40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7520"/>
        <c:axId val="144253504"/>
      </c:barChart>
      <c:catAx>
        <c:axId val="1505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253504"/>
        <c:crosses val="autoZero"/>
        <c:auto val="1"/>
        <c:lblAlgn val="ctr"/>
        <c:lblOffset val="100"/>
        <c:noMultiLvlLbl val="0"/>
      </c:catAx>
      <c:valAx>
        <c:axId val="1442535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50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22257517321333"/>
          <c:y val="0.52548937667707729"/>
          <c:w val="0.12537084453685343"/>
          <c:h val="8.2541239607618833E-2"/>
        </c:manualLayout>
      </c:layout>
      <c:overlay val="0"/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1º básico A,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A'!$AU$48:$AW$48</c:f>
            </c:numRef>
          </c:val>
        </c:ser>
        <c:ser>
          <c:idx val="1"/>
          <c:order val="1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A'!$AU$49:$AW$49</c:f>
            </c:numRef>
          </c:val>
        </c:ser>
        <c:ser>
          <c:idx val="2"/>
          <c:order val="2"/>
          <c:invertIfNegative val="0"/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A'!$AU$50:$AW$50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A'!$AU$47:$AX$50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'1º básico A'!$AU$52:$AX$52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2578560"/>
        <c:axId val="151605184"/>
      </c:barChart>
      <c:catAx>
        <c:axId val="1525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605184"/>
        <c:crosses val="autoZero"/>
        <c:auto val="1"/>
        <c:lblAlgn val="ctr"/>
        <c:lblOffset val="100"/>
        <c:tickLblSkip val="1"/>
        <c:noMultiLvlLbl val="0"/>
      </c:catAx>
      <c:valAx>
        <c:axId val="1516051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25785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POR HABILIDADES (% logro)</a:t>
            </a:r>
            <a:endParaRPr lang="es-CL" sz="15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CIENCIAS, 1ros. básicos, año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77632574073183092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GLOBAL'!$C$47:$J$52</c:f>
              <c:strCache>
                <c:ptCount val="6"/>
                <c:pt idx="0">
                  <c:v>1) Identificar</c:v>
                </c:pt>
                <c:pt idx="1">
                  <c:v>2) Reconocer</c:v>
                </c:pt>
                <c:pt idx="2">
                  <c:v>3) Comparar</c:v>
                </c:pt>
                <c:pt idx="3">
                  <c:v>4) Comunicar</c:v>
                </c:pt>
                <c:pt idx="4">
                  <c:v>5) Comprender</c:v>
                </c:pt>
                <c:pt idx="5">
                  <c:v>6) Predecir</c:v>
                </c:pt>
              </c:strCache>
            </c:strRef>
          </c:cat>
          <c:val>
            <c:numRef>
              <c:f>'INFORME GLOBAL'!$K$47:$K$52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8032"/>
        <c:axId val="144255232"/>
      </c:barChart>
      <c:catAx>
        <c:axId val="1505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255232"/>
        <c:crosses val="autoZero"/>
        <c:auto val="1"/>
        <c:lblAlgn val="ctr"/>
        <c:lblOffset val="100"/>
        <c:noMultiLvlLbl val="0"/>
      </c:catAx>
      <c:valAx>
        <c:axId val="1442552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50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22268607125585"/>
          <c:y val="0.52548935807802788"/>
          <c:w val="0.12537094364020163"/>
          <c:h val="8.2541208897560336E-2"/>
        </c:manualLayout>
      </c:layout>
      <c:overlay val="0"/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POR EJES (% logro)</a:t>
            </a:r>
            <a:endParaRPr lang="es-CL" sz="15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CIENCIAS, 1ros. básicos,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GLOBAL'!$B$57:$B$59</c:f>
              <c:strCache>
                <c:ptCount val="3"/>
                <c:pt idx="0">
                  <c:v>1º Básico A</c:v>
                </c:pt>
                <c:pt idx="1">
                  <c:v>1º Básico B</c:v>
                </c:pt>
                <c:pt idx="2">
                  <c:v>1º Básico C</c:v>
                </c:pt>
              </c:strCache>
            </c:strRef>
          </c:cat>
          <c:val>
            <c:numRef>
              <c:f>'INFORME GLOBAL'!$C$57:$C$59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9056"/>
        <c:axId val="144256960"/>
      </c:barChart>
      <c:catAx>
        <c:axId val="150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256960"/>
        <c:crosses val="autoZero"/>
        <c:auto val="1"/>
        <c:lblAlgn val="ctr"/>
        <c:lblOffset val="100"/>
        <c:noMultiLvlLbl val="0"/>
      </c:catAx>
      <c:valAx>
        <c:axId val="1442569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509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8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estudiates según nivel de logro</a:t>
            </a:r>
            <a:endParaRPr lang="es-CL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8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CIENCIAS, 1ros. básicos, año 2015</a:t>
            </a:r>
            <a:endParaRPr lang="es-CL"/>
          </a:p>
        </c:rich>
      </c:tx>
      <c:layout>
        <c:manualLayout>
          <c:xMode val="edge"/>
          <c:yMode val="edge"/>
          <c:x val="0.25576919074542998"/>
          <c:y val="2.033918837068443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GLOBAL'!$AP$65:$AS$65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'INFORME GLOBAL'!$AP$66:$AS$66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71675511926653"/>
          <c:y val="0.41536038764385219"/>
          <c:w val="0.32785910021159248"/>
          <c:h val="0.38951972541893798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% Als. de 1ros. básicos distribuidos según niveles de desempeño en EJE "Ciencias de a vida"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9857763419"/>
          <c:y val="0.35172877012420689"/>
          <c:w val="0.25595082274104386"/>
          <c:h val="0.46200136400272795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% Als. de 1ros. básicos distribuidos según niveles de desempeño en EJE "Ciencias de la vida:Cuerpo Humano y Salud"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6315741144"/>
          <c:y val="0.35172877012420689"/>
          <c:w val="0.2559508122709151"/>
          <c:h val="0.46200136400272795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% Als. de 1ros. básicos distribuidos según niveles de desempeño en EJE "Ciencias Físicas y Químicas"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GLOBAL'!$BI$12:$BI$15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93389489109"/>
          <c:y val="0.35172890517398198"/>
          <c:w val="0.25595083318073608"/>
          <c:h val="0.4620012993425327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% Als. de 1ros. básicos distribuidos según niveles de desempeño en EJE "Ciencias de la Tierra y el Universo"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GLOBAL'!$BK$12:$BK$15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6315741144"/>
          <c:y val="0.35172890517398198"/>
          <c:w val="0.2559508122709151"/>
          <c:h val="0.4620012993425327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POR PREGUNTAS (% logro)</a:t>
            </a:r>
            <a:endParaRPr lang="es-CL" sz="15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CIENCIAS, 1ros. básicos, año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4653200842011385"/>
          <c:w val="0.79823414608144017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GLOBAL'!$AJ$8:$AJ$19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9568"/>
        <c:axId val="144495104"/>
      </c:barChart>
      <c:catAx>
        <c:axId val="1505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495104"/>
        <c:crosses val="autoZero"/>
        <c:auto val="1"/>
        <c:lblAlgn val="ctr"/>
        <c:lblOffset val="100"/>
        <c:noMultiLvlLbl val="0"/>
      </c:catAx>
      <c:valAx>
        <c:axId val="1444951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50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08148550396725"/>
          <c:y val="0.52548928991531563"/>
          <c:w val="0.11551211271004913"/>
          <c:h val="8.2541117766977701E-2"/>
        </c:manualLayout>
      </c:layout>
      <c:overlay val="0"/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A, 2015</a:t>
            </a:r>
            <a:endParaRPr lang="es-CL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107132976726868"/>
          <c:w val="0.78798960835846887"/>
          <c:h val="0.68087409957365741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A'!$BO$75:$BO$78</c:f>
              <c:strCache>
                <c:ptCount val="4"/>
                <c:pt idx="0">
                  <c:v>1) Ciencias de la vida: Cuerpo humano y salud</c:v>
                </c:pt>
                <c:pt idx="1">
                  <c:v>2) Ciencias de la vida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'1º básico A'!$F$104:$L$104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4272"/>
        <c:axId val="151606912"/>
      </c:barChart>
      <c:catAx>
        <c:axId val="1533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606912"/>
        <c:crosses val="autoZero"/>
        <c:auto val="1"/>
        <c:lblAlgn val="ctr"/>
        <c:lblOffset val="100"/>
        <c:noMultiLvlLbl val="0"/>
      </c:catAx>
      <c:valAx>
        <c:axId val="15160691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3334272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3911620619223"/>
          <c:y val="0.5052043322170936"/>
          <c:w val="0.97666369159774435"/>
          <c:h val="0.56019742359791236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A distribuidos según niveles de desempeño en EJE "Ciencias de la Vida"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A'!$AK$40:$AK$43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78969386472"/>
          <c:y val="0.32619273865554343"/>
          <c:w val="0.37252621806553654"/>
          <c:h val="0.662580208635393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A distribuidos según niveles de desempeño en EJE "Ciencias de la Vida: Cuerpo Humano y Salud"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A'!$AM$40:$AM$43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417940404"/>
          <c:y val="0.32619273443092339"/>
          <c:w val="0.37252579898100968"/>
          <c:h val="0.6625802314483415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 básico A distribuidos según niveles de desempeño en EJE "Ciencias Físicas y Químicas"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A'!$AO$40:$AO$43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892285295"/>
          <c:y val="0.32619293911790437"/>
          <c:w val="0.37252598883654831"/>
          <c:h val="0.6625804127425247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 de 1º básico A distribuidos según niveles de desempeño en EJE "Ciencias de la Tierra y el Universo"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A'!$AG$40:$AJ$43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'1º básico A'!$AQ$40:$AQ$43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60912197295"/>
          <c:y val="0.3261929359567155"/>
          <c:w val="0.3725261229138811"/>
          <c:h val="0.6625801750211198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CIENCIAS 1º básico A, 2015</a:t>
            </a:r>
            <a:endParaRPr lang="es-CL"/>
          </a:p>
        </c:rich>
      </c:tx>
      <c:layout>
        <c:manualLayout>
          <c:xMode val="edge"/>
          <c:yMode val="edge"/>
          <c:x val="0.29670045022709696"/>
          <c:y val="2.8974388727724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47254226443751E-2"/>
          <c:y val="0.21111516955380122"/>
          <c:w val="0.80632222263402253"/>
          <c:h val="0.65097836479944593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A'!$BO$103:$BO$108</c:f>
              <c:strCache>
                <c:ptCount val="6"/>
                <c:pt idx="0">
                  <c:v>1) Identificar</c:v>
                </c:pt>
                <c:pt idx="1">
                  <c:v>2) Reconocer</c:v>
                </c:pt>
                <c:pt idx="2">
                  <c:v>3) Comparar</c:v>
                </c:pt>
                <c:pt idx="3">
                  <c:v>4) Comunicar</c:v>
                </c:pt>
                <c:pt idx="4">
                  <c:v>5) Comprender</c:v>
                </c:pt>
                <c:pt idx="5">
                  <c:v>6) Predecir</c:v>
                </c:pt>
              </c:strCache>
            </c:strRef>
          </c:cat>
          <c:val>
            <c:numRef>
              <c:f>'1º básico A'!$F$106:$P$106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98880"/>
        <c:axId val="152548992"/>
      </c:barChart>
      <c:catAx>
        <c:axId val="1126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2548992"/>
        <c:crosses val="autoZero"/>
        <c:auto val="1"/>
        <c:lblAlgn val="ctr"/>
        <c:lblOffset val="100"/>
        <c:noMultiLvlLbl val="0"/>
      </c:catAx>
      <c:valAx>
        <c:axId val="1525489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698880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864409581044179"/>
          <c:y val="0.53818394805912417"/>
          <c:w val="0.99322755310498023"/>
          <c:h val="0.58602237878159968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image" Target="../media/image4.jpeg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image" Target="../media/image3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11" Type="http://schemas.openxmlformats.org/officeDocument/2006/relationships/image" Target="../media/image4.jpeg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image" Target="../media/image3.jpeg"/><Relationship Id="rId9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228600</xdr:colOff>
      <xdr:row>35</xdr:row>
      <xdr:rowOff>85725</xdr:rowOff>
    </xdr:from>
    <xdr:to>
      <xdr:col>65</xdr:col>
      <xdr:colOff>114300</xdr:colOff>
      <xdr:row>51</xdr:row>
      <xdr:rowOff>47625</xdr:rowOff>
    </xdr:to>
    <xdr:graphicFrame macro="">
      <xdr:nvGraphicFramePr>
        <xdr:cNvPr id="811597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228600</xdr:colOff>
      <xdr:row>19</xdr:row>
      <xdr:rowOff>295275</xdr:rowOff>
    </xdr:from>
    <xdr:to>
      <xdr:col>65</xdr:col>
      <xdr:colOff>114300</xdr:colOff>
      <xdr:row>34</xdr:row>
      <xdr:rowOff>123825</xdr:rowOff>
    </xdr:to>
    <xdr:graphicFrame macro="">
      <xdr:nvGraphicFramePr>
        <xdr:cNvPr id="811597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533400</xdr:colOff>
      <xdr:row>53</xdr:row>
      <xdr:rowOff>0</xdr:rowOff>
    </xdr:from>
    <xdr:to>
      <xdr:col>51</xdr:col>
      <xdr:colOff>542925</xdr:colOff>
      <xdr:row>78</xdr:row>
      <xdr:rowOff>38100</xdr:rowOff>
    </xdr:to>
    <xdr:graphicFrame macro="">
      <xdr:nvGraphicFramePr>
        <xdr:cNvPr id="81159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228600</xdr:colOff>
      <xdr:row>52</xdr:row>
      <xdr:rowOff>123825</xdr:rowOff>
    </xdr:from>
    <xdr:to>
      <xdr:col>65</xdr:col>
      <xdr:colOff>114300</xdr:colOff>
      <xdr:row>78</xdr:row>
      <xdr:rowOff>57150</xdr:rowOff>
    </xdr:to>
    <xdr:graphicFrame macro="">
      <xdr:nvGraphicFramePr>
        <xdr:cNvPr id="811598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666750</xdr:colOff>
      <xdr:row>4</xdr:row>
      <xdr:rowOff>28575</xdr:rowOff>
    </xdr:from>
    <xdr:to>
      <xdr:col>38</xdr:col>
      <xdr:colOff>209550</xdr:colOff>
      <xdr:row>18</xdr:row>
      <xdr:rowOff>190500</xdr:rowOff>
    </xdr:to>
    <xdr:graphicFrame macro="">
      <xdr:nvGraphicFramePr>
        <xdr:cNvPr id="811598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447675</xdr:colOff>
      <xdr:row>4</xdr:row>
      <xdr:rowOff>28575</xdr:rowOff>
    </xdr:from>
    <xdr:to>
      <xdr:col>47</xdr:col>
      <xdr:colOff>28575</xdr:colOff>
      <xdr:row>18</xdr:row>
      <xdr:rowOff>180975</xdr:rowOff>
    </xdr:to>
    <xdr:graphicFrame macro="">
      <xdr:nvGraphicFramePr>
        <xdr:cNvPr id="811598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657225</xdr:colOff>
      <xdr:row>18</xdr:row>
      <xdr:rowOff>428625</xdr:rowOff>
    </xdr:from>
    <xdr:to>
      <xdr:col>38</xdr:col>
      <xdr:colOff>200025</xdr:colOff>
      <xdr:row>28</xdr:row>
      <xdr:rowOff>0</xdr:rowOff>
    </xdr:to>
    <xdr:graphicFrame macro="">
      <xdr:nvGraphicFramePr>
        <xdr:cNvPr id="811598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438150</xdr:colOff>
      <xdr:row>18</xdr:row>
      <xdr:rowOff>438150</xdr:rowOff>
    </xdr:from>
    <xdr:to>
      <xdr:col>47</xdr:col>
      <xdr:colOff>9525</xdr:colOff>
      <xdr:row>28</xdr:row>
      <xdr:rowOff>0</xdr:rowOff>
    </xdr:to>
    <xdr:graphicFrame macro="">
      <xdr:nvGraphicFramePr>
        <xdr:cNvPr id="811598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52</xdr:col>
      <xdr:colOff>219075</xdr:colOff>
      <xdr:row>79</xdr:row>
      <xdr:rowOff>104775</xdr:rowOff>
    </xdr:from>
    <xdr:to>
      <xdr:col>65</xdr:col>
      <xdr:colOff>104775</xdr:colOff>
      <xdr:row>107</xdr:row>
      <xdr:rowOff>95250</xdr:rowOff>
    </xdr:to>
    <xdr:graphicFrame macro="">
      <xdr:nvGraphicFramePr>
        <xdr:cNvPr id="811598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238125</xdr:colOff>
      <xdr:row>0</xdr:row>
      <xdr:rowOff>76200</xdr:rowOff>
    </xdr:from>
    <xdr:to>
      <xdr:col>23</xdr:col>
      <xdr:colOff>104775</xdr:colOff>
      <xdr:row>4</xdr:row>
      <xdr:rowOff>19050</xdr:rowOff>
    </xdr:to>
    <xdr:pic>
      <xdr:nvPicPr>
        <xdr:cNvPr id="8115986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923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89647</xdr:colOff>
      <xdr:row>1</xdr:row>
      <xdr:rowOff>0</xdr:rowOff>
    </xdr:from>
    <xdr:to>
      <xdr:col>1</xdr:col>
      <xdr:colOff>526355</xdr:colOff>
      <xdr:row>4</xdr:row>
      <xdr:rowOff>33618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6882"/>
          <a:ext cx="436708" cy="504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228600</xdr:colOff>
      <xdr:row>35</xdr:row>
      <xdr:rowOff>85725</xdr:rowOff>
    </xdr:from>
    <xdr:to>
      <xdr:col>65</xdr:col>
      <xdr:colOff>114300</xdr:colOff>
      <xdr:row>51</xdr:row>
      <xdr:rowOff>47625</xdr:rowOff>
    </xdr:to>
    <xdr:graphicFrame macro="">
      <xdr:nvGraphicFramePr>
        <xdr:cNvPr id="772087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228600</xdr:colOff>
      <xdr:row>20</xdr:row>
      <xdr:rowOff>180975</xdr:rowOff>
    </xdr:from>
    <xdr:to>
      <xdr:col>65</xdr:col>
      <xdr:colOff>114300</xdr:colOff>
      <xdr:row>34</xdr:row>
      <xdr:rowOff>123825</xdr:rowOff>
    </xdr:to>
    <xdr:graphicFrame macro="">
      <xdr:nvGraphicFramePr>
        <xdr:cNvPr id="772087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0</xdr:colOff>
      <xdr:row>53</xdr:row>
      <xdr:rowOff>0</xdr:rowOff>
    </xdr:from>
    <xdr:to>
      <xdr:col>51</xdr:col>
      <xdr:colOff>542925</xdr:colOff>
      <xdr:row>78</xdr:row>
      <xdr:rowOff>38100</xdr:rowOff>
    </xdr:to>
    <xdr:graphicFrame macro="">
      <xdr:nvGraphicFramePr>
        <xdr:cNvPr id="77208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0</xdr:row>
      <xdr:rowOff>76200</xdr:rowOff>
    </xdr:from>
    <xdr:to>
      <xdr:col>1</xdr:col>
      <xdr:colOff>352425</xdr:colOff>
      <xdr:row>2</xdr:row>
      <xdr:rowOff>152400</xdr:rowOff>
    </xdr:to>
    <xdr:pic>
      <xdr:nvPicPr>
        <xdr:cNvPr id="7720880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228600</xdr:colOff>
      <xdr:row>52</xdr:row>
      <xdr:rowOff>123825</xdr:rowOff>
    </xdr:from>
    <xdr:to>
      <xdr:col>65</xdr:col>
      <xdr:colOff>114300</xdr:colOff>
      <xdr:row>78</xdr:row>
      <xdr:rowOff>57150</xdr:rowOff>
    </xdr:to>
    <xdr:graphicFrame macro="">
      <xdr:nvGraphicFramePr>
        <xdr:cNvPr id="77208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666750</xdr:colOff>
      <xdr:row>4</xdr:row>
      <xdr:rowOff>28575</xdr:rowOff>
    </xdr:from>
    <xdr:to>
      <xdr:col>38</xdr:col>
      <xdr:colOff>209550</xdr:colOff>
      <xdr:row>18</xdr:row>
      <xdr:rowOff>190500</xdr:rowOff>
    </xdr:to>
    <xdr:graphicFrame macro="">
      <xdr:nvGraphicFramePr>
        <xdr:cNvPr id="772088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447675</xdr:colOff>
      <xdr:row>4</xdr:row>
      <xdr:rowOff>28575</xdr:rowOff>
    </xdr:from>
    <xdr:to>
      <xdr:col>47</xdr:col>
      <xdr:colOff>28575</xdr:colOff>
      <xdr:row>18</xdr:row>
      <xdr:rowOff>180975</xdr:rowOff>
    </xdr:to>
    <xdr:graphicFrame macro="">
      <xdr:nvGraphicFramePr>
        <xdr:cNvPr id="772088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657225</xdr:colOff>
      <xdr:row>18</xdr:row>
      <xdr:rowOff>428625</xdr:rowOff>
    </xdr:from>
    <xdr:to>
      <xdr:col>38</xdr:col>
      <xdr:colOff>200025</xdr:colOff>
      <xdr:row>28</xdr:row>
      <xdr:rowOff>0</xdr:rowOff>
    </xdr:to>
    <xdr:graphicFrame macro="">
      <xdr:nvGraphicFramePr>
        <xdr:cNvPr id="772088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438150</xdr:colOff>
      <xdr:row>18</xdr:row>
      <xdr:rowOff>438150</xdr:rowOff>
    </xdr:from>
    <xdr:to>
      <xdr:col>47</xdr:col>
      <xdr:colOff>9525</xdr:colOff>
      <xdr:row>28</xdr:row>
      <xdr:rowOff>0</xdr:rowOff>
    </xdr:to>
    <xdr:graphicFrame macro="">
      <xdr:nvGraphicFramePr>
        <xdr:cNvPr id="772088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52</xdr:col>
      <xdr:colOff>219075</xdr:colOff>
      <xdr:row>79</xdr:row>
      <xdr:rowOff>104775</xdr:rowOff>
    </xdr:from>
    <xdr:to>
      <xdr:col>65</xdr:col>
      <xdr:colOff>104775</xdr:colOff>
      <xdr:row>107</xdr:row>
      <xdr:rowOff>95250</xdr:rowOff>
    </xdr:to>
    <xdr:graphicFrame macro="">
      <xdr:nvGraphicFramePr>
        <xdr:cNvPr id="77208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238125</xdr:colOff>
      <xdr:row>0</xdr:row>
      <xdr:rowOff>76200</xdr:rowOff>
    </xdr:from>
    <xdr:to>
      <xdr:col>23</xdr:col>
      <xdr:colOff>104775</xdr:colOff>
      <xdr:row>4</xdr:row>
      <xdr:rowOff>19050</xdr:rowOff>
    </xdr:to>
    <xdr:pic>
      <xdr:nvPicPr>
        <xdr:cNvPr id="7720887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923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228600</xdr:colOff>
      <xdr:row>35</xdr:row>
      <xdr:rowOff>85725</xdr:rowOff>
    </xdr:from>
    <xdr:to>
      <xdr:col>65</xdr:col>
      <xdr:colOff>114300</xdr:colOff>
      <xdr:row>51</xdr:row>
      <xdr:rowOff>47625</xdr:rowOff>
    </xdr:to>
    <xdr:graphicFrame macro="">
      <xdr:nvGraphicFramePr>
        <xdr:cNvPr id="77219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228600</xdr:colOff>
      <xdr:row>20</xdr:row>
      <xdr:rowOff>180975</xdr:rowOff>
    </xdr:from>
    <xdr:to>
      <xdr:col>65</xdr:col>
      <xdr:colOff>114300</xdr:colOff>
      <xdr:row>34</xdr:row>
      <xdr:rowOff>123825</xdr:rowOff>
    </xdr:to>
    <xdr:graphicFrame macro="">
      <xdr:nvGraphicFramePr>
        <xdr:cNvPr id="772190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0</xdr:colOff>
      <xdr:row>53</xdr:row>
      <xdr:rowOff>0</xdr:rowOff>
    </xdr:from>
    <xdr:to>
      <xdr:col>51</xdr:col>
      <xdr:colOff>542925</xdr:colOff>
      <xdr:row>78</xdr:row>
      <xdr:rowOff>38100</xdr:rowOff>
    </xdr:to>
    <xdr:graphicFrame macro="">
      <xdr:nvGraphicFramePr>
        <xdr:cNvPr id="772190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0</xdr:row>
      <xdr:rowOff>76200</xdr:rowOff>
    </xdr:from>
    <xdr:to>
      <xdr:col>1</xdr:col>
      <xdr:colOff>352425</xdr:colOff>
      <xdr:row>2</xdr:row>
      <xdr:rowOff>152400</xdr:rowOff>
    </xdr:to>
    <xdr:pic>
      <xdr:nvPicPr>
        <xdr:cNvPr id="7721904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228600</xdr:colOff>
      <xdr:row>52</xdr:row>
      <xdr:rowOff>123825</xdr:rowOff>
    </xdr:from>
    <xdr:to>
      <xdr:col>65</xdr:col>
      <xdr:colOff>114300</xdr:colOff>
      <xdr:row>78</xdr:row>
      <xdr:rowOff>57150</xdr:rowOff>
    </xdr:to>
    <xdr:graphicFrame macro="">
      <xdr:nvGraphicFramePr>
        <xdr:cNvPr id="77219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666750</xdr:colOff>
      <xdr:row>4</xdr:row>
      <xdr:rowOff>28575</xdr:rowOff>
    </xdr:from>
    <xdr:to>
      <xdr:col>38</xdr:col>
      <xdr:colOff>209550</xdr:colOff>
      <xdr:row>18</xdr:row>
      <xdr:rowOff>190500</xdr:rowOff>
    </xdr:to>
    <xdr:graphicFrame macro="">
      <xdr:nvGraphicFramePr>
        <xdr:cNvPr id="772190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447675</xdr:colOff>
      <xdr:row>4</xdr:row>
      <xdr:rowOff>28575</xdr:rowOff>
    </xdr:from>
    <xdr:to>
      <xdr:col>47</xdr:col>
      <xdr:colOff>28575</xdr:colOff>
      <xdr:row>18</xdr:row>
      <xdr:rowOff>180975</xdr:rowOff>
    </xdr:to>
    <xdr:graphicFrame macro="">
      <xdr:nvGraphicFramePr>
        <xdr:cNvPr id="772190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657225</xdr:colOff>
      <xdr:row>18</xdr:row>
      <xdr:rowOff>428625</xdr:rowOff>
    </xdr:from>
    <xdr:to>
      <xdr:col>38</xdr:col>
      <xdr:colOff>200025</xdr:colOff>
      <xdr:row>28</xdr:row>
      <xdr:rowOff>0</xdr:rowOff>
    </xdr:to>
    <xdr:graphicFrame macro="">
      <xdr:nvGraphicFramePr>
        <xdr:cNvPr id="772190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438150</xdr:colOff>
      <xdr:row>18</xdr:row>
      <xdr:rowOff>438150</xdr:rowOff>
    </xdr:from>
    <xdr:to>
      <xdr:col>47</xdr:col>
      <xdr:colOff>9525</xdr:colOff>
      <xdr:row>28</xdr:row>
      <xdr:rowOff>0</xdr:rowOff>
    </xdr:to>
    <xdr:graphicFrame macro="">
      <xdr:nvGraphicFramePr>
        <xdr:cNvPr id="772190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52</xdr:col>
      <xdr:colOff>219075</xdr:colOff>
      <xdr:row>79</xdr:row>
      <xdr:rowOff>104775</xdr:rowOff>
    </xdr:from>
    <xdr:to>
      <xdr:col>65</xdr:col>
      <xdr:colOff>104775</xdr:colOff>
      <xdr:row>107</xdr:row>
      <xdr:rowOff>95250</xdr:rowOff>
    </xdr:to>
    <xdr:graphicFrame macro="">
      <xdr:nvGraphicFramePr>
        <xdr:cNvPr id="77219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238125</xdr:colOff>
      <xdr:row>0</xdr:row>
      <xdr:rowOff>76200</xdr:rowOff>
    </xdr:from>
    <xdr:to>
      <xdr:col>23</xdr:col>
      <xdr:colOff>104775</xdr:colOff>
      <xdr:row>4</xdr:row>
      <xdr:rowOff>19050</xdr:rowOff>
    </xdr:to>
    <xdr:pic>
      <xdr:nvPicPr>
        <xdr:cNvPr id="7721911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923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6</xdr:row>
      <xdr:rowOff>0</xdr:rowOff>
    </xdr:from>
    <xdr:to>
      <xdr:col>33</xdr:col>
      <xdr:colOff>904875</xdr:colOff>
      <xdr:row>20</xdr:row>
      <xdr:rowOff>523875</xdr:rowOff>
    </xdr:to>
    <xdr:graphicFrame macro="">
      <xdr:nvGraphicFramePr>
        <xdr:cNvPr id="777770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22</xdr:row>
      <xdr:rowOff>390525</xdr:rowOff>
    </xdr:from>
    <xdr:to>
      <xdr:col>33</xdr:col>
      <xdr:colOff>923925</xdr:colOff>
      <xdr:row>37</xdr:row>
      <xdr:rowOff>76200</xdr:rowOff>
    </xdr:to>
    <xdr:graphicFrame macro="">
      <xdr:nvGraphicFramePr>
        <xdr:cNvPr id="777770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40</xdr:row>
      <xdr:rowOff>133350</xdr:rowOff>
    </xdr:from>
    <xdr:to>
      <xdr:col>33</xdr:col>
      <xdr:colOff>904875</xdr:colOff>
      <xdr:row>56</xdr:row>
      <xdr:rowOff>152400</xdr:rowOff>
    </xdr:to>
    <xdr:graphicFrame macro="">
      <xdr:nvGraphicFramePr>
        <xdr:cNvPr id="777770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561975</xdr:colOff>
      <xdr:row>60</xdr:row>
      <xdr:rowOff>0</xdr:rowOff>
    </xdr:from>
    <xdr:to>
      <xdr:col>33</xdr:col>
      <xdr:colOff>876300</xdr:colOff>
      <xdr:row>79</xdr:row>
      <xdr:rowOff>85725</xdr:rowOff>
    </xdr:to>
    <xdr:graphicFrame macro="">
      <xdr:nvGraphicFramePr>
        <xdr:cNvPr id="777770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152400</xdr:colOff>
      <xdr:row>47</xdr:row>
      <xdr:rowOff>190500</xdr:rowOff>
    </xdr:from>
    <xdr:to>
      <xdr:col>47</xdr:col>
      <xdr:colOff>352425</xdr:colOff>
      <xdr:row>62</xdr:row>
      <xdr:rowOff>190500</xdr:rowOff>
    </xdr:to>
    <xdr:graphicFrame macro="">
      <xdr:nvGraphicFramePr>
        <xdr:cNvPr id="777770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123825</xdr:colOff>
      <xdr:row>17</xdr:row>
      <xdr:rowOff>0</xdr:rowOff>
    </xdr:from>
    <xdr:to>
      <xdr:col>61</xdr:col>
      <xdr:colOff>323850</xdr:colOff>
      <xdr:row>25</xdr:row>
      <xdr:rowOff>104775</xdr:rowOff>
    </xdr:to>
    <xdr:graphicFrame macro="">
      <xdr:nvGraphicFramePr>
        <xdr:cNvPr id="777770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62</xdr:col>
      <xdr:colOff>0</xdr:colOff>
      <xdr:row>17</xdr:row>
      <xdr:rowOff>0</xdr:rowOff>
    </xdr:from>
    <xdr:to>
      <xdr:col>71</xdr:col>
      <xdr:colOff>190500</xdr:colOff>
      <xdr:row>25</xdr:row>
      <xdr:rowOff>104775</xdr:rowOff>
    </xdr:to>
    <xdr:graphicFrame macro="">
      <xdr:nvGraphicFramePr>
        <xdr:cNvPr id="777770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104775</xdr:colOff>
      <xdr:row>26</xdr:row>
      <xdr:rowOff>47625</xdr:rowOff>
    </xdr:from>
    <xdr:to>
      <xdr:col>61</xdr:col>
      <xdr:colOff>314325</xdr:colOff>
      <xdr:row>37</xdr:row>
      <xdr:rowOff>76200</xdr:rowOff>
    </xdr:to>
    <xdr:graphicFrame macro="">
      <xdr:nvGraphicFramePr>
        <xdr:cNvPr id="7777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19050</xdr:colOff>
      <xdr:row>26</xdr:row>
      <xdr:rowOff>57150</xdr:rowOff>
    </xdr:from>
    <xdr:to>
      <xdr:col>71</xdr:col>
      <xdr:colOff>209550</xdr:colOff>
      <xdr:row>37</xdr:row>
      <xdr:rowOff>85725</xdr:rowOff>
    </xdr:to>
    <xdr:graphicFrame macro="">
      <xdr:nvGraphicFramePr>
        <xdr:cNvPr id="777771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419100</xdr:colOff>
      <xdr:row>5</xdr:row>
      <xdr:rowOff>28575</xdr:rowOff>
    </xdr:from>
    <xdr:to>
      <xdr:col>46</xdr:col>
      <xdr:colOff>85725</xdr:colOff>
      <xdr:row>19</xdr:row>
      <xdr:rowOff>647700</xdr:rowOff>
    </xdr:to>
    <xdr:graphicFrame macro="">
      <xdr:nvGraphicFramePr>
        <xdr:cNvPr id="7777712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  <pageSetUpPr fitToPage="1"/>
  </sheetPr>
  <dimension ref="A2:BQ112"/>
  <sheetViews>
    <sheetView showGridLines="0" tabSelected="1" topLeftCell="B7" zoomScale="85" zoomScaleNormal="85" workbookViewId="0">
      <pane xSplit="1" topLeftCell="C1" activePane="topRight" state="frozen"/>
      <selection activeCell="B16" sqref="B16"/>
      <selection pane="topRight" activeCell="V51" sqref="V51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285156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7.85546875" hidden="1" customWidth="1"/>
    <col min="31" max="31" width="9.28515625" customWidth="1"/>
    <col min="32" max="32" width="10.85546875" customWidth="1"/>
    <col min="33" max="35" width="13.5703125" customWidth="1"/>
    <col min="36" max="36" width="17.5703125" style="52" customWidth="1"/>
    <col min="37" max="44" width="7" style="52" customWidth="1"/>
    <col min="45" max="45" width="2.5703125" style="94" customWidth="1"/>
    <col min="46" max="46" width="8.28515625" style="52" customWidth="1"/>
    <col min="47" max="49" width="14.140625" style="52" customWidth="1"/>
    <col min="50" max="50" width="12.5703125" style="52" customWidth="1"/>
    <col min="51" max="53" width="17.42578125" customWidth="1"/>
    <col min="54" max="54" width="13.42578125" customWidth="1"/>
    <col min="55" max="55" width="5.5703125" customWidth="1"/>
    <col min="62" max="62" width="5.42578125" customWidth="1"/>
    <col min="63" max="65" width="6.140625" customWidth="1"/>
  </cols>
  <sheetData>
    <row r="2" spans="1:55" ht="12.75" customHeight="1" x14ac:dyDescent="0.2">
      <c r="C2" s="381" t="s">
        <v>169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17"/>
    </row>
    <row r="3" spans="1:55" ht="12.75" customHeight="1" x14ac:dyDescent="0.2">
      <c r="C3" s="402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18"/>
    </row>
    <row r="4" spans="1:55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55" ht="12.75" customHeight="1" x14ac:dyDescent="0.2">
      <c r="C5" s="404" t="s">
        <v>168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1"/>
    </row>
    <row r="6" spans="1:55" ht="12.75" customHeight="1" x14ac:dyDescent="0.2">
      <c r="C6" s="2"/>
      <c r="D6" s="2"/>
      <c r="E6" s="14"/>
      <c r="F6" s="2"/>
      <c r="G6" s="21"/>
      <c r="H6" s="2"/>
      <c r="I6" s="12"/>
      <c r="L6" s="2"/>
      <c r="M6" s="2"/>
      <c r="N6" s="14"/>
      <c r="O6" s="14"/>
      <c r="P6" s="2"/>
      <c r="Q6" s="12"/>
    </row>
    <row r="7" spans="1:55" ht="12.75" customHeight="1" x14ac:dyDescent="0.2">
      <c r="B7" s="3"/>
      <c r="C7" s="4" t="s">
        <v>11</v>
      </c>
      <c r="D7" s="382" t="s">
        <v>166</v>
      </c>
      <c r="E7" s="382"/>
      <c r="F7" s="382"/>
      <c r="G7" s="382"/>
      <c r="H7" s="382"/>
      <c r="I7" s="25"/>
      <c r="J7" s="64"/>
      <c r="K7" s="3"/>
      <c r="L7" s="6" t="s">
        <v>14</v>
      </c>
      <c r="M7" s="6"/>
      <c r="N7" s="383" t="s">
        <v>165</v>
      </c>
      <c r="O7" s="383"/>
      <c r="P7" s="383"/>
      <c r="Q7" s="26"/>
      <c r="R7" s="12"/>
      <c r="S7" s="12"/>
    </row>
    <row r="8" spans="1:55" ht="12.75" customHeight="1" x14ac:dyDescent="0.2">
      <c r="B8" s="3"/>
      <c r="C8" s="4" t="s">
        <v>1</v>
      </c>
      <c r="D8" s="384" t="s">
        <v>60</v>
      </c>
      <c r="E8" s="384"/>
      <c r="F8" s="384"/>
      <c r="G8" s="384"/>
      <c r="H8" s="384"/>
      <c r="I8" s="38"/>
      <c r="J8" s="77" t="s">
        <v>0</v>
      </c>
      <c r="K8" s="77">
        <v>0</v>
      </c>
      <c r="L8" s="27"/>
      <c r="M8" s="27"/>
      <c r="N8" s="27"/>
      <c r="O8" s="27"/>
      <c r="P8" s="28"/>
      <c r="Q8" s="2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55" ht="12.75" customHeight="1" x14ac:dyDescent="0.2">
      <c r="B9" s="3"/>
      <c r="C9" s="4" t="s">
        <v>3</v>
      </c>
      <c r="D9" s="385" t="s">
        <v>167</v>
      </c>
      <c r="E9" s="386"/>
      <c r="F9" s="386"/>
      <c r="G9" s="386"/>
      <c r="H9" s="387"/>
      <c r="I9" s="39"/>
      <c r="J9" s="77" t="s">
        <v>20</v>
      </c>
      <c r="K9" s="77">
        <v>1</v>
      </c>
      <c r="L9" s="31">
        <v>0</v>
      </c>
      <c r="M9" s="31"/>
      <c r="N9" s="31"/>
      <c r="O9" s="31"/>
      <c r="P9" s="32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55" ht="12.75" customHeight="1" x14ac:dyDescent="0.2">
      <c r="B10" s="3"/>
      <c r="C10" s="388" t="s">
        <v>7</v>
      </c>
      <c r="D10" s="389"/>
      <c r="E10" s="390"/>
      <c r="F10" s="391">
        <v>45</v>
      </c>
      <c r="G10" s="392"/>
      <c r="H10" s="393"/>
      <c r="I10" s="40"/>
      <c r="J10" s="77" t="s">
        <v>21</v>
      </c>
      <c r="K10" s="77">
        <v>2</v>
      </c>
      <c r="L10" s="31">
        <v>1</v>
      </c>
      <c r="M10" s="31"/>
      <c r="N10" s="31"/>
      <c r="O10" s="31"/>
      <c r="P10" s="32"/>
      <c r="Q10" s="32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55" ht="12.75" customHeight="1" x14ac:dyDescent="0.2">
      <c r="B11" s="3"/>
      <c r="C11" s="388" t="s">
        <v>5</v>
      </c>
      <c r="D11" s="389"/>
      <c r="E11" s="390"/>
      <c r="F11" s="394">
        <f>COUNTIF(E51:E97,"=P")</f>
        <v>1</v>
      </c>
      <c r="G11" s="395"/>
      <c r="H11" s="396"/>
      <c r="I11" s="41"/>
      <c r="J11" s="77" t="s">
        <v>22</v>
      </c>
      <c r="K11" s="77"/>
      <c r="L11" s="31">
        <v>2</v>
      </c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3"/>
      <c r="AK11" s="53"/>
      <c r="AL11" s="53"/>
      <c r="AM11" s="53"/>
      <c r="AN11" s="53"/>
      <c r="AO11" s="53"/>
      <c r="AP11" s="53"/>
      <c r="AQ11" s="53"/>
      <c r="AR11" s="53"/>
      <c r="AS11" s="95"/>
      <c r="AT11" s="53"/>
      <c r="AU11" s="53"/>
      <c r="AV11" s="53"/>
      <c r="AW11" s="53"/>
    </row>
    <row r="12" spans="1:55" ht="12.75" customHeight="1" x14ac:dyDescent="0.2">
      <c r="B12" s="3"/>
      <c r="C12" s="388" t="s">
        <v>9</v>
      </c>
      <c r="D12" s="389"/>
      <c r="E12" s="390"/>
      <c r="F12" s="394">
        <f>COUNTIF(E51:E97,"=a")</f>
        <v>0</v>
      </c>
      <c r="G12" s="395"/>
      <c r="H12" s="396"/>
      <c r="I12" s="41"/>
      <c r="J12" s="156"/>
      <c r="K12" s="156"/>
      <c r="L12" s="31"/>
      <c r="M12" s="31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53"/>
      <c r="AK12" s="53"/>
      <c r="AL12" s="53"/>
      <c r="AM12" s="53"/>
      <c r="AN12" s="53"/>
      <c r="AO12" s="53"/>
      <c r="AP12" s="53"/>
      <c r="AQ12" s="53"/>
      <c r="AR12" s="53"/>
      <c r="AS12" s="95"/>
      <c r="AT12" s="53"/>
      <c r="AU12" s="53"/>
      <c r="AV12" s="53"/>
      <c r="AW12" s="53"/>
    </row>
    <row r="13" spans="1:55" ht="12.75" customHeight="1" x14ac:dyDescent="0.2">
      <c r="C13" s="8"/>
      <c r="D13" s="8"/>
      <c r="E13" s="15"/>
      <c r="F13" s="8"/>
      <c r="G13" s="22"/>
      <c r="H13" s="8"/>
      <c r="I13" s="12"/>
      <c r="L13" s="31"/>
      <c r="M13" s="31"/>
      <c r="N13" s="31"/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3"/>
      <c r="AK13" s="53"/>
      <c r="AL13" s="53"/>
      <c r="AM13" s="53"/>
      <c r="AN13" s="53"/>
      <c r="AO13" s="53"/>
      <c r="AP13" s="53"/>
      <c r="AQ13" s="53"/>
      <c r="AR13" s="53"/>
      <c r="AS13" s="95"/>
      <c r="AT13" s="53"/>
      <c r="AU13" s="53"/>
      <c r="AV13" s="53"/>
      <c r="AW13" s="53"/>
      <c r="BB13" s="19"/>
    </row>
    <row r="14" spans="1:55" ht="12.75" customHeight="1" thickBot="1" x14ac:dyDescent="0.25">
      <c r="B14" s="12"/>
      <c r="C14" s="12"/>
      <c r="D14" s="12"/>
      <c r="BC14" s="42" t="s">
        <v>2</v>
      </c>
    </row>
    <row r="15" spans="1:55" ht="12.75" customHeight="1" thickBot="1" x14ac:dyDescent="0.25">
      <c r="A15" s="12"/>
      <c r="C15" s="436" t="str">
        <f>D8</f>
        <v>1° básico A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8"/>
      <c r="BC15" s="30" t="s">
        <v>0</v>
      </c>
    </row>
    <row r="16" spans="1:55" ht="32.25" thickBot="1" x14ac:dyDescent="0.3">
      <c r="A16" s="12"/>
      <c r="B16" s="174" t="s">
        <v>29</v>
      </c>
      <c r="C16" s="176" t="s">
        <v>23</v>
      </c>
      <c r="D16" s="449" t="s">
        <v>39</v>
      </c>
      <c r="E16" s="450"/>
      <c r="F16" s="450"/>
      <c r="G16" s="450"/>
      <c r="H16" s="450"/>
      <c r="I16" s="450"/>
      <c r="J16" s="450"/>
      <c r="K16" s="177"/>
      <c r="L16" s="451" t="s">
        <v>59</v>
      </c>
      <c r="M16" s="452"/>
      <c r="N16" s="452"/>
      <c r="O16" s="452"/>
      <c r="P16" s="452"/>
      <c r="Q16" s="452"/>
      <c r="R16" s="452"/>
      <c r="S16" s="452"/>
      <c r="T16" s="452"/>
      <c r="U16" s="452"/>
      <c r="V16" s="453"/>
      <c r="W16" s="178"/>
      <c r="X16" s="457" t="s">
        <v>45</v>
      </c>
      <c r="Y16" s="458"/>
      <c r="Z16" s="458"/>
      <c r="AA16" s="458"/>
      <c r="AB16" s="459"/>
      <c r="AC16" s="185"/>
      <c r="AD16" s="65"/>
      <c r="AE16" s="65"/>
      <c r="AT16" s="54"/>
      <c r="AU16" s="54"/>
      <c r="AV16" s="54"/>
      <c r="AW16" s="54"/>
    </row>
    <row r="17" spans="1:49" ht="48.75" customHeight="1" x14ac:dyDescent="0.2">
      <c r="A17" s="12"/>
      <c r="B17" s="175">
        <v>1</v>
      </c>
      <c r="C17" s="179">
        <v>1</v>
      </c>
      <c r="D17" s="400" t="s">
        <v>61</v>
      </c>
      <c r="E17" s="401"/>
      <c r="F17" s="401"/>
      <c r="G17" s="401"/>
      <c r="H17" s="401"/>
      <c r="I17" s="401"/>
      <c r="J17" s="401"/>
      <c r="K17" s="132"/>
      <c r="L17" s="318" t="s">
        <v>72</v>
      </c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126"/>
      <c r="X17" s="460" t="s">
        <v>58</v>
      </c>
      <c r="Y17" s="461"/>
      <c r="Z17" s="461"/>
      <c r="AA17" s="461"/>
      <c r="AB17" s="462"/>
      <c r="AC17" s="127"/>
      <c r="AD17" s="59"/>
      <c r="AE17" s="59"/>
      <c r="AT17" s="54"/>
      <c r="AU17" s="54"/>
      <c r="AV17" s="54"/>
      <c r="AW17" s="54"/>
    </row>
    <row r="18" spans="1:49" ht="30.75" customHeight="1" thickBot="1" x14ac:dyDescent="0.25">
      <c r="A18" s="12"/>
      <c r="B18" s="175">
        <f>B17+1</f>
        <v>2</v>
      </c>
      <c r="C18" s="180">
        <v>1</v>
      </c>
      <c r="D18" s="400" t="s">
        <v>62</v>
      </c>
      <c r="E18" s="401"/>
      <c r="F18" s="401"/>
      <c r="G18" s="401"/>
      <c r="H18" s="401"/>
      <c r="I18" s="401"/>
      <c r="J18" s="401"/>
      <c r="K18" s="132"/>
      <c r="L18" s="324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127"/>
      <c r="X18" s="463"/>
      <c r="Y18" s="464"/>
      <c r="Z18" s="464"/>
      <c r="AA18" s="464"/>
      <c r="AB18" s="465"/>
      <c r="AC18" s="127"/>
      <c r="AD18" s="59"/>
      <c r="AE18" s="59"/>
      <c r="AT18" s="54"/>
      <c r="AU18" s="54"/>
      <c r="AV18" s="54"/>
      <c r="AW18" s="54"/>
    </row>
    <row r="19" spans="1:49" ht="39.75" customHeight="1" x14ac:dyDescent="0.2">
      <c r="A19" s="12"/>
      <c r="B19" s="175">
        <f t="shared" ref="B19:B28" si="0">B18+1</f>
        <v>3</v>
      </c>
      <c r="C19" s="180">
        <v>1</v>
      </c>
      <c r="D19" s="400" t="s">
        <v>63</v>
      </c>
      <c r="E19" s="401"/>
      <c r="F19" s="401"/>
      <c r="G19" s="401"/>
      <c r="H19" s="401"/>
      <c r="I19" s="401"/>
      <c r="J19" s="401"/>
      <c r="K19" s="132"/>
      <c r="L19" s="318" t="s">
        <v>73</v>
      </c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127"/>
      <c r="X19" s="466" t="s">
        <v>74</v>
      </c>
      <c r="Y19" s="467"/>
      <c r="Z19" s="467"/>
      <c r="AA19" s="467"/>
      <c r="AB19" s="468"/>
      <c r="AC19" s="127"/>
      <c r="AD19" s="59"/>
      <c r="AE19" s="59"/>
      <c r="AT19" s="54"/>
      <c r="AU19" s="54"/>
      <c r="AV19" s="54"/>
      <c r="AW19" s="54"/>
    </row>
    <row r="20" spans="1:49" ht="25.5" customHeight="1" x14ac:dyDescent="0.2">
      <c r="A20" s="12"/>
      <c r="B20" s="175">
        <f t="shared" si="0"/>
        <v>4</v>
      </c>
      <c r="C20" s="180">
        <v>1</v>
      </c>
      <c r="D20" s="400" t="s">
        <v>64</v>
      </c>
      <c r="E20" s="401"/>
      <c r="F20" s="401"/>
      <c r="G20" s="401"/>
      <c r="H20" s="401"/>
      <c r="I20" s="401"/>
      <c r="J20" s="401"/>
      <c r="K20" s="132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3"/>
      <c r="W20" s="127"/>
      <c r="X20" s="314" t="s">
        <v>75</v>
      </c>
      <c r="Y20" s="315"/>
      <c r="Z20" s="315"/>
      <c r="AA20" s="315"/>
      <c r="AB20" s="316"/>
      <c r="AC20" s="127"/>
      <c r="AD20" s="59"/>
      <c r="AE20" s="59"/>
      <c r="AT20" s="54"/>
      <c r="AU20" s="54"/>
      <c r="AV20" s="54"/>
      <c r="AW20" s="54"/>
    </row>
    <row r="21" spans="1:49" ht="25.5" customHeight="1" x14ac:dyDescent="0.2">
      <c r="A21" s="12"/>
      <c r="B21" s="175">
        <f t="shared" si="0"/>
        <v>5</v>
      </c>
      <c r="C21" s="180">
        <v>1</v>
      </c>
      <c r="D21" s="400" t="s">
        <v>65</v>
      </c>
      <c r="E21" s="401"/>
      <c r="F21" s="401"/>
      <c r="G21" s="401"/>
      <c r="H21" s="401"/>
      <c r="I21" s="401"/>
      <c r="J21" s="401"/>
      <c r="K21" s="132"/>
      <c r="L21" s="321"/>
      <c r="M21" s="322"/>
      <c r="N21" s="322"/>
      <c r="O21" s="322"/>
      <c r="P21" s="322"/>
      <c r="Q21" s="322"/>
      <c r="R21" s="322"/>
      <c r="S21" s="322"/>
      <c r="T21" s="322"/>
      <c r="U21" s="322"/>
      <c r="V21" s="323"/>
      <c r="W21" s="127"/>
      <c r="X21" s="314" t="s">
        <v>58</v>
      </c>
      <c r="Y21" s="315"/>
      <c r="Z21" s="315"/>
      <c r="AA21" s="315"/>
      <c r="AB21" s="316"/>
      <c r="AC21" s="127"/>
      <c r="AD21" s="59"/>
      <c r="AE21" s="59"/>
      <c r="AT21" s="54"/>
      <c r="AU21" s="54"/>
      <c r="AV21" s="54"/>
      <c r="AW21" s="54"/>
    </row>
    <row r="22" spans="1:49" ht="39.75" customHeight="1" x14ac:dyDescent="0.2">
      <c r="A22" s="12"/>
      <c r="B22" s="175">
        <f t="shared" si="0"/>
        <v>6</v>
      </c>
      <c r="C22" s="180">
        <v>2</v>
      </c>
      <c r="D22" s="441" t="s">
        <v>164</v>
      </c>
      <c r="E22" s="442"/>
      <c r="F22" s="442"/>
      <c r="G22" s="442"/>
      <c r="H22" s="442"/>
      <c r="I22" s="442"/>
      <c r="J22" s="442"/>
      <c r="K22" s="132"/>
      <c r="L22" s="321"/>
      <c r="M22" s="322"/>
      <c r="N22" s="322"/>
      <c r="O22" s="322"/>
      <c r="P22" s="322"/>
      <c r="Q22" s="322"/>
      <c r="R22" s="322"/>
      <c r="S22" s="322"/>
      <c r="T22" s="322"/>
      <c r="U22" s="322"/>
      <c r="V22" s="323"/>
      <c r="W22" s="127"/>
      <c r="X22" s="314" t="s">
        <v>76</v>
      </c>
      <c r="Y22" s="315"/>
      <c r="Z22" s="315"/>
      <c r="AA22" s="315"/>
      <c r="AB22" s="316"/>
      <c r="AC22" s="127"/>
      <c r="AD22" s="59"/>
      <c r="AE22" s="59"/>
      <c r="AT22" s="54"/>
      <c r="AU22" s="54"/>
      <c r="AV22" s="54"/>
      <c r="AW22" s="54"/>
    </row>
    <row r="23" spans="1:49" ht="39.75" customHeight="1" x14ac:dyDescent="0.2">
      <c r="A23" s="12"/>
      <c r="B23" s="175">
        <f t="shared" si="0"/>
        <v>7</v>
      </c>
      <c r="C23" s="180">
        <v>1</v>
      </c>
      <c r="D23" s="441" t="s">
        <v>163</v>
      </c>
      <c r="E23" s="442"/>
      <c r="F23" s="442"/>
      <c r="G23" s="442"/>
      <c r="H23" s="442"/>
      <c r="I23" s="442"/>
      <c r="J23" s="442"/>
      <c r="K23" s="139"/>
      <c r="L23" s="324"/>
      <c r="M23" s="325"/>
      <c r="N23" s="325"/>
      <c r="O23" s="325"/>
      <c r="P23" s="325"/>
      <c r="Q23" s="325"/>
      <c r="R23" s="325"/>
      <c r="S23" s="325"/>
      <c r="T23" s="325"/>
      <c r="U23" s="325"/>
      <c r="V23" s="326"/>
      <c r="W23" s="127"/>
      <c r="X23" s="443" t="s">
        <v>75</v>
      </c>
      <c r="Y23" s="444"/>
      <c r="Z23" s="444"/>
      <c r="AA23" s="444"/>
      <c r="AB23" s="445"/>
      <c r="AC23" s="127"/>
      <c r="AD23" s="59"/>
      <c r="AE23" s="59"/>
      <c r="AT23" s="54"/>
      <c r="AU23" s="54"/>
      <c r="AV23" s="54"/>
      <c r="AW23" s="54"/>
    </row>
    <row r="24" spans="1:49" ht="42" customHeight="1" x14ac:dyDescent="0.2">
      <c r="A24" s="12"/>
      <c r="B24" s="175">
        <f t="shared" si="0"/>
        <v>8</v>
      </c>
      <c r="C24" s="181">
        <v>1</v>
      </c>
      <c r="D24" s="398" t="s">
        <v>67</v>
      </c>
      <c r="E24" s="399"/>
      <c r="F24" s="399"/>
      <c r="G24" s="399"/>
      <c r="H24" s="399"/>
      <c r="I24" s="399"/>
      <c r="J24" s="399"/>
      <c r="K24" s="140"/>
      <c r="L24" s="318" t="s">
        <v>56</v>
      </c>
      <c r="M24" s="319"/>
      <c r="N24" s="319"/>
      <c r="O24" s="319"/>
      <c r="P24" s="319"/>
      <c r="Q24" s="319"/>
      <c r="R24" s="319"/>
      <c r="S24" s="319"/>
      <c r="T24" s="319"/>
      <c r="U24" s="319"/>
      <c r="V24" s="320"/>
      <c r="W24" s="127"/>
      <c r="X24" s="446"/>
      <c r="Y24" s="447"/>
      <c r="Z24" s="447"/>
      <c r="AA24" s="447"/>
      <c r="AB24" s="448"/>
      <c r="AC24" s="127"/>
      <c r="AD24" s="59"/>
      <c r="AE24" s="59"/>
      <c r="AT24" s="54"/>
      <c r="AU24" s="54"/>
      <c r="AV24" s="54"/>
      <c r="AW24" s="54"/>
    </row>
    <row r="25" spans="1:49" ht="29.25" customHeight="1" x14ac:dyDescent="0.2">
      <c r="A25" s="12"/>
      <c r="B25" s="175">
        <f t="shared" si="0"/>
        <v>9</v>
      </c>
      <c r="C25" s="180">
        <v>1</v>
      </c>
      <c r="D25" s="400" t="s">
        <v>68</v>
      </c>
      <c r="E25" s="401"/>
      <c r="F25" s="401"/>
      <c r="G25" s="401"/>
      <c r="H25" s="401"/>
      <c r="I25" s="401"/>
      <c r="J25" s="401"/>
      <c r="K25" s="132"/>
      <c r="L25" s="321"/>
      <c r="M25" s="322"/>
      <c r="N25" s="322"/>
      <c r="O25" s="322"/>
      <c r="P25" s="322"/>
      <c r="Q25" s="322"/>
      <c r="R25" s="322"/>
      <c r="S25" s="322"/>
      <c r="T25" s="322"/>
      <c r="U25" s="322"/>
      <c r="V25" s="323"/>
      <c r="W25" s="128"/>
      <c r="X25" s="314" t="s">
        <v>77</v>
      </c>
      <c r="Y25" s="315"/>
      <c r="Z25" s="315"/>
      <c r="AA25" s="315"/>
      <c r="AB25" s="316"/>
      <c r="AC25" s="127"/>
      <c r="AD25" s="59"/>
      <c r="AE25" s="59"/>
      <c r="AT25" s="54"/>
      <c r="AU25" s="54"/>
      <c r="AV25" s="54"/>
      <c r="AW25" s="54"/>
    </row>
    <row r="26" spans="1:49" ht="28.5" customHeight="1" x14ac:dyDescent="0.2">
      <c r="A26" s="12"/>
      <c r="B26" s="175">
        <f t="shared" si="0"/>
        <v>10</v>
      </c>
      <c r="C26" s="180">
        <v>1</v>
      </c>
      <c r="D26" s="400" t="s">
        <v>69</v>
      </c>
      <c r="E26" s="401"/>
      <c r="F26" s="401"/>
      <c r="G26" s="401"/>
      <c r="H26" s="401"/>
      <c r="I26" s="401"/>
      <c r="J26" s="401"/>
      <c r="K26" s="132"/>
      <c r="L26" s="324"/>
      <c r="M26" s="325"/>
      <c r="N26" s="325"/>
      <c r="O26" s="325"/>
      <c r="P26" s="325"/>
      <c r="Q26" s="325"/>
      <c r="R26" s="325"/>
      <c r="S26" s="325"/>
      <c r="T26" s="325"/>
      <c r="U26" s="325"/>
      <c r="V26" s="326"/>
      <c r="W26" s="129"/>
      <c r="X26" s="314" t="s">
        <v>78</v>
      </c>
      <c r="Y26" s="315"/>
      <c r="Z26" s="315"/>
      <c r="AA26" s="315"/>
      <c r="AB26" s="316"/>
      <c r="AC26" s="127"/>
      <c r="AD26" s="59"/>
      <c r="AE26" s="59"/>
      <c r="AT26" s="54"/>
      <c r="AU26" s="54"/>
      <c r="AV26" s="54"/>
      <c r="AW26" s="54"/>
    </row>
    <row r="27" spans="1:49" ht="27.75" customHeight="1" x14ac:dyDescent="0.2">
      <c r="A27" s="12"/>
      <c r="B27" s="175">
        <f t="shared" si="0"/>
        <v>11</v>
      </c>
      <c r="C27" s="180">
        <v>2</v>
      </c>
      <c r="D27" s="400" t="s">
        <v>70</v>
      </c>
      <c r="E27" s="401"/>
      <c r="F27" s="401"/>
      <c r="G27" s="401"/>
      <c r="H27" s="401"/>
      <c r="I27" s="401"/>
      <c r="J27" s="401"/>
      <c r="K27" s="132"/>
      <c r="L27" s="318" t="s">
        <v>57</v>
      </c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130"/>
      <c r="X27" s="314" t="s">
        <v>58</v>
      </c>
      <c r="Y27" s="315"/>
      <c r="Z27" s="315"/>
      <c r="AA27" s="315"/>
      <c r="AB27" s="316"/>
      <c r="AC27" s="127"/>
      <c r="AD27" s="59"/>
      <c r="AE27" s="59"/>
      <c r="AT27" s="54"/>
      <c r="AU27" s="54"/>
      <c r="AV27" s="54"/>
      <c r="AW27" s="54"/>
    </row>
    <row r="28" spans="1:49" ht="42" customHeight="1" thickBot="1" x14ac:dyDescent="0.25">
      <c r="A28" s="12"/>
      <c r="B28" s="175">
        <f t="shared" si="0"/>
        <v>12</v>
      </c>
      <c r="C28" s="182">
        <v>2</v>
      </c>
      <c r="D28" s="439" t="s">
        <v>71</v>
      </c>
      <c r="E28" s="440"/>
      <c r="F28" s="440"/>
      <c r="G28" s="440"/>
      <c r="H28" s="440"/>
      <c r="I28" s="440"/>
      <c r="J28" s="440"/>
      <c r="K28" s="183"/>
      <c r="L28" s="327"/>
      <c r="M28" s="328"/>
      <c r="N28" s="328"/>
      <c r="O28" s="328"/>
      <c r="P28" s="328"/>
      <c r="Q28" s="328"/>
      <c r="R28" s="328"/>
      <c r="S28" s="328"/>
      <c r="T28" s="328"/>
      <c r="U28" s="328"/>
      <c r="V28" s="329"/>
      <c r="W28" s="184"/>
      <c r="X28" s="454" t="s">
        <v>78</v>
      </c>
      <c r="Y28" s="455"/>
      <c r="Z28" s="455"/>
      <c r="AA28" s="455"/>
      <c r="AB28" s="456"/>
      <c r="AC28" s="127"/>
      <c r="AD28" s="59"/>
      <c r="AE28" s="59"/>
      <c r="AT28" s="54"/>
      <c r="AU28" s="54"/>
      <c r="AV28" s="54"/>
      <c r="AW28" s="54"/>
    </row>
    <row r="29" spans="1:49" ht="13.5" thickBot="1" x14ac:dyDescent="0.25">
      <c r="A29" s="12"/>
      <c r="B29" s="82" t="s">
        <v>13</v>
      </c>
      <c r="C29" s="83">
        <f>SUM(C17:C28)</f>
        <v>15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61"/>
      <c r="AE29" s="61"/>
      <c r="AT29" s="55"/>
      <c r="AU29" s="55"/>
      <c r="AV29" s="55"/>
      <c r="AW29" s="55"/>
    </row>
    <row r="30" spans="1:49" ht="11.25" customHeight="1" x14ac:dyDescent="0.2">
      <c r="A30" s="12"/>
      <c r="B30" s="85"/>
      <c r="C30" s="8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60"/>
      <c r="AE30" s="60"/>
      <c r="AT30" s="55"/>
      <c r="AU30" s="55"/>
      <c r="AV30" s="55"/>
      <c r="AW30" s="55"/>
    </row>
    <row r="31" spans="1:49" ht="11.25" customHeight="1" x14ac:dyDescent="0.2">
      <c r="A31" s="12"/>
      <c r="B31" s="85"/>
      <c r="C31" s="89"/>
      <c r="D31" s="406"/>
      <c r="E31" s="408"/>
      <c r="F31" s="5">
        <f>C29</f>
        <v>15</v>
      </c>
      <c r="G31" s="81"/>
      <c r="H31" s="81"/>
      <c r="I31" s="81"/>
      <c r="J31" s="81"/>
      <c r="K31" s="81"/>
      <c r="L31" s="81"/>
      <c r="M31" s="81"/>
      <c r="N31" s="81"/>
      <c r="O31" s="9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59"/>
      <c r="AE31" s="59"/>
      <c r="AT31" s="55"/>
      <c r="AU31" s="55"/>
      <c r="AV31" s="55"/>
      <c r="AW31" s="55"/>
    </row>
    <row r="32" spans="1:49" ht="11.25" customHeight="1" x14ac:dyDescent="0.2">
      <c r="A32" s="12"/>
      <c r="B32" s="85"/>
      <c r="C32" s="89"/>
      <c r="D32" s="406" t="s">
        <v>6</v>
      </c>
      <c r="E32" s="408"/>
      <c r="F32" s="5">
        <f>F31*0.6</f>
        <v>9</v>
      </c>
      <c r="G32" s="81"/>
      <c r="H32" s="81"/>
      <c r="I32" s="81"/>
      <c r="J32" s="81"/>
      <c r="K32" s="81"/>
      <c r="L32" s="81"/>
      <c r="M32" s="81"/>
      <c r="N32" s="81"/>
      <c r="O32" s="9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61"/>
      <c r="AE32" s="61"/>
      <c r="AT32" s="34"/>
      <c r="AU32" s="34"/>
      <c r="AV32" s="34"/>
      <c r="AW32" s="34"/>
    </row>
    <row r="33" spans="1:54" ht="11.25" customHeight="1" thickBot="1" x14ac:dyDescent="0.25">
      <c r="A33" s="12"/>
      <c r="B33" s="85"/>
      <c r="C33" s="8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9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61"/>
      <c r="AE33" s="61"/>
      <c r="AT33" s="34"/>
      <c r="AU33" s="34"/>
      <c r="AV33" s="34"/>
      <c r="AW33" s="34"/>
    </row>
    <row r="34" spans="1:54" ht="14.25" customHeight="1" x14ac:dyDescent="0.2">
      <c r="A34" s="12"/>
      <c r="B34" s="85"/>
      <c r="C34" s="8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9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62"/>
      <c r="AE34" s="62"/>
      <c r="AK34" s="430" t="s">
        <v>51</v>
      </c>
      <c r="AL34" s="431"/>
      <c r="AM34" s="431"/>
      <c r="AN34" s="431"/>
      <c r="AO34" s="431"/>
      <c r="AP34" s="431"/>
      <c r="AQ34" s="431"/>
      <c r="AR34" s="432"/>
      <c r="AS34" s="123"/>
      <c r="AT34" s="34"/>
      <c r="AU34" s="34"/>
      <c r="AV34" s="34"/>
      <c r="AW34" s="34"/>
    </row>
    <row r="35" spans="1:54" ht="25.5" customHeight="1" thickBot="1" x14ac:dyDescent="0.3">
      <c r="A35" s="12"/>
      <c r="B35" s="85"/>
      <c r="C35" s="89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9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59"/>
      <c r="AE35" s="59"/>
      <c r="AG35" s="68"/>
      <c r="AH35" s="68"/>
      <c r="AI35" s="68"/>
      <c r="AJ35" s="68"/>
      <c r="AK35" s="433"/>
      <c r="AL35" s="434"/>
      <c r="AM35" s="434"/>
      <c r="AN35" s="434"/>
      <c r="AO35" s="434"/>
      <c r="AP35" s="434"/>
      <c r="AQ35" s="434"/>
      <c r="AR35" s="435"/>
      <c r="AS35" s="123"/>
      <c r="AT35" s="34"/>
      <c r="AU35" s="34"/>
      <c r="AV35" s="34"/>
      <c r="AW35" s="34"/>
    </row>
    <row r="36" spans="1:54" ht="24.75" customHeight="1" x14ac:dyDescent="0.25">
      <c r="A36" s="12"/>
      <c r="B36" s="85"/>
      <c r="C36" s="8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9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60"/>
      <c r="AE36" s="60"/>
      <c r="AG36" s="68"/>
      <c r="AH36" s="68"/>
      <c r="AI36" s="68"/>
      <c r="AJ36" s="68"/>
      <c r="AK36" s="340" t="str">
        <f>AK47</f>
        <v>Cs. de la Vida</v>
      </c>
      <c r="AL36" s="341"/>
      <c r="AM36" s="346" t="str">
        <f>AM47</f>
        <v>Cs. de la Vida: Cuerpo humano y Salud</v>
      </c>
      <c r="AN36" s="347"/>
      <c r="AO36" s="359" t="str">
        <f>AO47</f>
        <v>Cs. Físicas y Químicas</v>
      </c>
      <c r="AP36" s="360"/>
      <c r="AQ36" s="365" t="str">
        <f>AQ47</f>
        <v xml:space="preserve"> Ciencias de la Tierra y
el Universo</v>
      </c>
      <c r="AR36" s="366"/>
      <c r="AS36" s="96"/>
      <c r="AT36" s="34"/>
      <c r="AU36" s="34"/>
      <c r="AV36" s="34"/>
      <c r="AW36" s="34"/>
    </row>
    <row r="37" spans="1:54" ht="11.25" customHeight="1" x14ac:dyDescent="0.25">
      <c r="A37" s="12"/>
      <c r="B37" s="85"/>
      <c r="C37" s="8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9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59"/>
      <c r="AE37" s="59"/>
      <c r="AJ37" s="68"/>
      <c r="AK37" s="342"/>
      <c r="AL37" s="343"/>
      <c r="AM37" s="348"/>
      <c r="AN37" s="349"/>
      <c r="AO37" s="361"/>
      <c r="AP37" s="362"/>
      <c r="AQ37" s="367"/>
      <c r="AR37" s="368"/>
      <c r="AS37" s="96"/>
      <c r="AT37" s="34"/>
      <c r="AU37" s="34"/>
      <c r="AV37" s="34"/>
      <c r="AW37" s="34"/>
    </row>
    <row r="38" spans="1:54" ht="27" customHeight="1" thickBot="1" x14ac:dyDescent="0.3">
      <c r="A38" s="12"/>
      <c r="B38" s="85"/>
      <c r="C38" s="8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9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60"/>
      <c r="AE38" s="60"/>
      <c r="AG38" s="68"/>
      <c r="AH38" s="68"/>
      <c r="AI38" s="68"/>
      <c r="AJ38" s="68"/>
      <c r="AK38" s="344"/>
      <c r="AL38" s="345"/>
      <c r="AM38" s="350"/>
      <c r="AN38" s="351"/>
      <c r="AO38" s="363"/>
      <c r="AP38" s="364"/>
      <c r="AQ38" s="369"/>
      <c r="AR38" s="370"/>
      <c r="AS38" s="96"/>
      <c r="AT38" s="34"/>
      <c r="AU38" s="34"/>
      <c r="AV38" s="34"/>
      <c r="AW38" s="34"/>
    </row>
    <row r="39" spans="1:54" ht="45.75" customHeight="1" thickBot="1" x14ac:dyDescent="0.25">
      <c r="A39" s="12"/>
      <c r="B39" s="57"/>
      <c r="C39" s="84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76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60"/>
      <c r="AE39" s="78"/>
      <c r="AG39" s="69"/>
      <c r="AH39" s="69"/>
      <c r="AI39" s="69"/>
      <c r="AJ39" s="69"/>
      <c r="AK39" s="148" t="s">
        <v>26</v>
      </c>
      <c r="AL39" s="149" t="s">
        <v>27</v>
      </c>
      <c r="AM39" s="150" t="s">
        <v>26</v>
      </c>
      <c r="AN39" s="150" t="s">
        <v>27</v>
      </c>
      <c r="AO39" s="151" t="s">
        <v>26</v>
      </c>
      <c r="AP39" s="151" t="s">
        <v>27</v>
      </c>
      <c r="AQ39" s="152" t="s">
        <v>26</v>
      </c>
      <c r="AR39" s="153" t="s">
        <v>27</v>
      </c>
      <c r="AS39" s="97"/>
      <c r="AT39" s="34"/>
      <c r="AU39" s="34"/>
      <c r="AV39" s="34"/>
      <c r="AW39" s="34" t="s">
        <v>31</v>
      </c>
    </row>
    <row r="40" spans="1:54" ht="12.75" customHeight="1" x14ac:dyDescent="0.25">
      <c r="A40" s="12"/>
      <c r="D40" s="12"/>
      <c r="E40" s="34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165"/>
      <c r="AH40" s="165"/>
      <c r="AI40" s="165"/>
      <c r="AJ40" s="164" t="s">
        <v>80</v>
      </c>
      <c r="AK40" s="166">
        <f>COUNTIF($AL$51:$AL$97, "B")</f>
        <v>1</v>
      </c>
      <c r="AL40" s="70">
        <f>COUNTIF($AL$51:$AL$97,"B")/COUNTIF($E$51:$E$97,"P")</f>
        <v>1</v>
      </c>
      <c r="AM40" s="154">
        <f>COUNTIF($AN$51:$AN$97,"B")</f>
        <v>1</v>
      </c>
      <c r="AN40" s="70">
        <f>COUNTIF($AN$51:$AN$97,"B")/COUNTIF($E$51:$E$97,"P")</f>
        <v>1</v>
      </c>
      <c r="AO40" s="154">
        <f>COUNTIF($AP$51:$AP$97,"B")</f>
        <v>1</v>
      </c>
      <c r="AP40" s="70">
        <f>COUNTIF($AP$51:$AP$97,"B")/COUNTIF($E$51:$E$97,"P")</f>
        <v>1</v>
      </c>
      <c r="AQ40" s="154">
        <f>COUNTIF($AR$51:$AR$97,"B")</f>
        <v>1</v>
      </c>
      <c r="AR40" s="70">
        <f>COUNTIF($AR$51:$AR$97,"B")/COUNTIF($E$51:$E$97,"P")</f>
        <v>1</v>
      </c>
      <c r="AS40" s="98"/>
      <c r="AU40" s="34"/>
      <c r="AV40" s="34"/>
      <c r="AW40" s="34"/>
      <c r="AX40" s="34"/>
      <c r="BA40" s="52"/>
      <c r="BB40" s="52"/>
    </row>
    <row r="41" spans="1:54" ht="12.75" customHeight="1" x14ac:dyDescent="0.25">
      <c r="B41" s="12"/>
      <c r="C41" s="12"/>
      <c r="I41" s="52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AG41" s="165"/>
      <c r="AH41" s="165"/>
      <c r="AI41" s="165"/>
      <c r="AJ41" s="168" t="s">
        <v>81</v>
      </c>
      <c r="AK41" s="166">
        <f>COUNTIF($AL$51:$AL$97, "MB")</f>
        <v>0</v>
      </c>
      <c r="AL41" s="70">
        <f>COUNTIF($AL$51:$AL$97,"MB")/COUNTIF($E$51:$E$97,"P")</f>
        <v>0</v>
      </c>
      <c r="AM41" s="154">
        <f>COUNTIF($AN$51:$AN$97,"MB")</f>
        <v>0</v>
      </c>
      <c r="AN41" s="70">
        <f>COUNTIF($AN$51:$AN$97,"MB")/COUNTIF($E$51:$E$97,"P")</f>
        <v>0</v>
      </c>
      <c r="AO41" s="154">
        <f>COUNTIF($AP$51:$AP$97,"MB")</f>
        <v>0</v>
      </c>
      <c r="AP41" s="70">
        <f>COUNTIF($AP$51:$AP$97,"MB")/COUNTIF($E$51:$E$97,"P")</f>
        <v>0</v>
      </c>
      <c r="AQ41" s="154">
        <f>COUNTIF($AR$51:$AR$97,"MB")</f>
        <v>0</v>
      </c>
      <c r="AR41" s="70">
        <f>COUNTIF($AR$51:$AR$97,"MB")/COUNTIF($E$51:$E$97,"P")</f>
        <v>0</v>
      </c>
      <c r="AS41" s="98"/>
    </row>
    <row r="42" spans="1:54" ht="12.75" customHeight="1" x14ac:dyDescent="0.25">
      <c r="D42" s="12"/>
      <c r="E42" s="34"/>
      <c r="F42" s="12"/>
      <c r="G42" s="2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AG42" s="165"/>
      <c r="AH42" s="165"/>
      <c r="AI42" s="165"/>
      <c r="AJ42" s="168" t="s">
        <v>82</v>
      </c>
      <c r="AK42" s="166">
        <f>COUNTIF($AL$51:$AL$97, "MA")</f>
        <v>0</v>
      </c>
      <c r="AL42" s="70">
        <f>COUNTIF($AL$51:$AL$97,"MA")/COUNTIF($E$51:$E$97,"P")</f>
        <v>0</v>
      </c>
      <c r="AM42" s="154">
        <f>COUNTIF($AN$51:$AN$97,"MA")</f>
        <v>0</v>
      </c>
      <c r="AN42" s="70">
        <f>COUNTIF($AN$51:$AN$97,"MA")/COUNTIF($E$51:$E$97,"P")</f>
        <v>0</v>
      </c>
      <c r="AO42" s="154">
        <f>COUNTIF($AP$51:$AP$97,"MA")</f>
        <v>0</v>
      </c>
      <c r="AP42" s="70">
        <f>COUNTIF($AP$51:$AP$97,"MA")/COUNTIF($E$51:$E$97,"P")</f>
        <v>0</v>
      </c>
      <c r="AQ42" s="154">
        <f>COUNTIF($AR$51:$AR$97,"MA")</f>
        <v>0</v>
      </c>
      <c r="AR42" s="70">
        <f>COUNTIF($AR$51:$AR$97,"MA")/COUNTIF($E$51:$E$97,"P")</f>
        <v>0</v>
      </c>
      <c r="AS42" s="98"/>
    </row>
    <row r="43" spans="1:54" ht="12.75" customHeight="1" thickBot="1" x14ac:dyDescent="0.3">
      <c r="C43" s="12"/>
      <c r="D43" s="35"/>
      <c r="E43" s="58"/>
      <c r="F43" s="35"/>
      <c r="G43" s="75"/>
      <c r="H43" s="12"/>
      <c r="I43" s="12"/>
      <c r="AG43" s="165"/>
      <c r="AH43" s="165"/>
      <c r="AI43" s="165"/>
      <c r="AJ43" s="169" t="s">
        <v>83</v>
      </c>
      <c r="AK43" s="167">
        <f>COUNTIF($AL$51:$AL$97, "A")</f>
        <v>0</v>
      </c>
      <c r="AL43" s="71">
        <f>COUNTIF($AL$51:$AL$97,"A")/COUNTIF($E$51:$E$97,"P")</f>
        <v>0</v>
      </c>
      <c r="AM43" s="155">
        <f>COUNTIF($AN$51:$AN$97,"A")</f>
        <v>0</v>
      </c>
      <c r="AN43" s="71">
        <f>COUNTIF($AN$51:$AN$97,"A")/COUNTIF($E$51:$E$97,"P")</f>
        <v>0</v>
      </c>
      <c r="AO43" s="155">
        <f>COUNTIF($AP$51:$AP$97,"A")</f>
        <v>0</v>
      </c>
      <c r="AP43" s="71">
        <f>COUNTIF($AP$51:$AP$97,"A")/COUNTIF($E$51:$E$97,"P")</f>
        <v>0</v>
      </c>
      <c r="AQ43" s="155">
        <f>COUNTIF($AR$51:$AR$97,"A")</f>
        <v>0</v>
      </c>
      <c r="AR43" s="71">
        <f>COUNTIF($AR$51:$AR$97,"A")/COUNTIF($E$51:$E$97,"P")</f>
        <v>0</v>
      </c>
      <c r="AS43" s="98"/>
    </row>
    <row r="44" spans="1:54" ht="12.75" customHeight="1" x14ac:dyDescent="0.2">
      <c r="C44" s="12"/>
      <c r="D44" s="35"/>
      <c r="E44" s="58"/>
      <c r="F44" s="124" t="s">
        <v>43</v>
      </c>
      <c r="G44" s="75"/>
      <c r="H44" s="12"/>
      <c r="I44" s="12"/>
    </row>
    <row r="45" spans="1:54" ht="12.75" customHeight="1" thickBot="1" x14ac:dyDescent="0.25">
      <c r="C45" s="12"/>
      <c r="D45" s="91"/>
      <c r="E45" s="91"/>
      <c r="F45" s="57"/>
      <c r="G45" s="75"/>
      <c r="H45" s="12"/>
      <c r="I45" s="12"/>
    </row>
    <row r="46" spans="1:54" ht="17.25" customHeight="1" x14ac:dyDescent="0.2">
      <c r="D46" s="12"/>
      <c r="E46" s="34" t="s">
        <v>31</v>
      </c>
      <c r="F46" s="14"/>
      <c r="G46" s="113"/>
      <c r="H46" s="14"/>
      <c r="I46" s="14"/>
      <c r="J46" s="14"/>
      <c r="K46" s="14"/>
      <c r="L46" s="14"/>
      <c r="M46" s="14"/>
      <c r="N46" s="14"/>
      <c r="O46" s="14"/>
      <c r="P46" s="14" t="s">
        <v>41</v>
      </c>
      <c r="Q46" s="14"/>
      <c r="R46" s="14"/>
      <c r="S46" s="14"/>
      <c r="T46" s="114"/>
      <c r="U46" s="14"/>
      <c r="V46" s="14"/>
      <c r="W46" s="14"/>
      <c r="X46" s="114"/>
      <c r="Y46" s="14"/>
      <c r="Z46" s="14" t="s">
        <v>41</v>
      </c>
      <c r="AA46" s="14"/>
      <c r="AB46" s="14" t="s">
        <v>41</v>
      </c>
      <c r="AC46" s="14"/>
      <c r="AD46" s="2"/>
      <c r="AE46" s="2"/>
      <c r="AF46" s="2"/>
      <c r="AG46" s="2"/>
      <c r="AH46" s="12"/>
      <c r="AI46" s="12"/>
      <c r="AJ46" s="12"/>
      <c r="AK46" s="330" t="s">
        <v>48</v>
      </c>
      <c r="AL46" s="331"/>
      <c r="AM46" s="331"/>
      <c r="AN46" s="331"/>
      <c r="AO46" s="331"/>
      <c r="AP46" s="331"/>
      <c r="AQ46" s="331"/>
      <c r="AR46" s="332"/>
      <c r="AS46" s="99"/>
      <c r="AT46" s="12"/>
      <c r="AU46" s="411" t="s">
        <v>79</v>
      </c>
      <c r="AV46" s="411"/>
      <c r="AW46" s="411"/>
      <c r="AX46" s="411"/>
    </row>
    <row r="47" spans="1:54" ht="59.25" customHeight="1" x14ac:dyDescent="0.2">
      <c r="B47" s="12"/>
      <c r="C47" s="12"/>
      <c r="D47" s="12"/>
      <c r="E47" s="43"/>
      <c r="F47" s="427" t="s">
        <v>40</v>
      </c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9"/>
      <c r="AD47" s="354" t="s">
        <v>17</v>
      </c>
      <c r="AE47" s="354" t="s">
        <v>18</v>
      </c>
      <c r="AF47" s="419" t="s">
        <v>12</v>
      </c>
      <c r="AG47" s="416" t="s">
        <v>10</v>
      </c>
      <c r="AH47" s="162"/>
      <c r="AI47" s="162"/>
      <c r="AJ47" s="67"/>
      <c r="AK47" s="336" t="s">
        <v>49</v>
      </c>
      <c r="AL47" s="337"/>
      <c r="AM47" s="424" t="s">
        <v>53</v>
      </c>
      <c r="AN47" s="424"/>
      <c r="AO47" s="425" t="s">
        <v>50</v>
      </c>
      <c r="AP47" s="425"/>
      <c r="AQ47" s="338" t="s">
        <v>54</v>
      </c>
      <c r="AR47" s="339"/>
      <c r="AS47" s="96"/>
      <c r="AT47" s="67"/>
      <c r="AU47" s="413" t="s">
        <v>32</v>
      </c>
      <c r="AV47" s="413" t="s">
        <v>33</v>
      </c>
      <c r="AW47" s="413" t="s">
        <v>34</v>
      </c>
      <c r="AX47" s="413" t="s">
        <v>35</v>
      </c>
    </row>
    <row r="48" spans="1:54" ht="12.75" hidden="1" customHeight="1" thickBot="1" x14ac:dyDescent="0.3">
      <c r="B48" s="12"/>
      <c r="C48" s="12"/>
      <c r="D48" s="12"/>
      <c r="E48" s="107" t="s">
        <v>19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55"/>
      <c r="AE48" s="355"/>
      <c r="AF48" s="420"/>
      <c r="AG48" s="417"/>
      <c r="AH48" s="162"/>
      <c r="AI48" s="162"/>
      <c r="AJ48" s="67"/>
      <c r="AK48" s="426"/>
      <c r="AL48" s="426"/>
      <c r="AM48" s="334"/>
      <c r="AN48" s="335"/>
      <c r="AO48" s="334"/>
      <c r="AP48" s="335"/>
      <c r="AQ48" s="334"/>
      <c r="AR48" s="335"/>
      <c r="AS48" s="93"/>
      <c r="AT48" s="67"/>
      <c r="AU48" s="414"/>
      <c r="AV48" s="414"/>
      <c r="AW48" s="414"/>
      <c r="AX48" s="414"/>
    </row>
    <row r="49" spans="1:50" ht="12.75" hidden="1" customHeight="1" x14ac:dyDescent="0.25">
      <c r="B49" s="2"/>
      <c r="C49" s="2"/>
      <c r="D49" s="2"/>
      <c r="E49" s="44"/>
      <c r="F49" s="6">
        <v>1</v>
      </c>
      <c r="G49" s="6"/>
      <c r="H49" s="6">
        <v>1</v>
      </c>
      <c r="I49" s="6"/>
      <c r="J49" s="6">
        <v>1</v>
      </c>
      <c r="K49" s="6"/>
      <c r="L49" s="6">
        <v>1</v>
      </c>
      <c r="M49" s="6"/>
      <c r="N49" s="6">
        <v>1</v>
      </c>
      <c r="O49" s="6"/>
      <c r="P49" s="6">
        <v>2</v>
      </c>
      <c r="Q49" s="6"/>
      <c r="R49" s="6">
        <v>1</v>
      </c>
      <c r="S49" s="6"/>
      <c r="T49" s="6">
        <v>1</v>
      </c>
      <c r="U49" s="6"/>
      <c r="V49" s="6">
        <v>1</v>
      </c>
      <c r="W49" s="6"/>
      <c r="X49" s="6">
        <v>1</v>
      </c>
      <c r="Y49" s="6"/>
      <c r="Z49" s="6">
        <v>2</v>
      </c>
      <c r="AA49" s="6"/>
      <c r="AB49" s="6">
        <v>2</v>
      </c>
      <c r="AC49" s="6"/>
      <c r="AD49" s="355"/>
      <c r="AE49" s="355"/>
      <c r="AF49" s="420"/>
      <c r="AG49" s="417"/>
      <c r="AH49" s="162"/>
      <c r="AI49" s="162"/>
      <c r="AJ49" s="67"/>
      <c r="AK49" s="333"/>
      <c r="AL49" s="333"/>
      <c r="AM49" s="422"/>
      <c r="AN49" s="423"/>
      <c r="AO49" s="422"/>
      <c r="AP49" s="423"/>
      <c r="AQ49" s="422"/>
      <c r="AR49" s="423"/>
      <c r="AS49" s="93"/>
      <c r="AT49" s="67"/>
      <c r="AU49" s="414"/>
      <c r="AV49" s="414"/>
      <c r="AW49" s="414"/>
      <c r="AX49" s="414"/>
    </row>
    <row r="50" spans="1:50" ht="50.25" customHeight="1" thickBot="1" x14ac:dyDescent="0.25">
      <c r="A50" s="3"/>
      <c r="B50" s="11" t="s">
        <v>4</v>
      </c>
      <c r="C50" s="412" t="s">
        <v>8</v>
      </c>
      <c r="D50" s="412"/>
      <c r="E50" s="92" t="s">
        <v>30</v>
      </c>
      <c r="F50" s="116">
        <v>1</v>
      </c>
      <c r="G50" s="131"/>
      <c r="H50" s="116">
        <v>2</v>
      </c>
      <c r="I50" s="131"/>
      <c r="J50" s="115">
        <v>3</v>
      </c>
      <c r="K50" s="131"/>
      <c r="L50" s="115">
        <v>4</v>
      </c>
      <c r="M50" s="131"/>
      <c r="N50" s="115">
        <v>5</v>
      </c>
      <c r="O50" s="131"/>
      <c r="P50" s="115">
        <v>6</v>
      </c>
      <c r="Q50" s="131"/>
      <c r="R50" s="115">
        <v>7</v>
      </c>
      <c r="S50" s="131"/>
      <c r="T50" s="117">
        <v>8</v>
      </c>
      <c r="U50" s="131"/>
      <c r="V50" s="117">
        <v>9</v>
      </c>
      <c r="W50" s="131"/>
      <c r="X50" s="117">
        <v>10</v>
      </c>
      <c r="Y50" s="131"/>
      <c r="Z50" s="118">
        <v>11</v>
      </c>
      <c r="AA50" s="131"/>
      <c r="AB50" s="118">
        <v>12</v>
      </c>
      <c r="AC50" s="131"/>
      <c r="AD50" s="356"/>
      <c r="AE50" s="410"/>
      <c r="AF50" s="421"/>
      <c r="AG50" s="418"/>
      <c r="AH50" s="303" t="s">
        <v>84</v>
      </c>
      <c r="AI50" s="303" t="s">
        <v>85</v>
      </c>
      <c r="AJ50" s="304" t="s">
        <v>86</v>
      </c>
      <c r="AK50" s="148" t="s">
        <v>52</v>
      </c>
      <c r="AL50" s="149" t="s">
        <v>10</v>
      </c>
      <c r="AM50" s="150" t="s">
        <v>52</v>
      </c>
      <c r="AN50" s="150" t="s">
        <v>10</v>
      </c>
      <c r="AO50" s="151" t="s">
        <v>52</v>
      </c>
      <c r="AP50" s="151" t="s">
        <v>10</v>
      </c>
      <c r="AQ50" s="152" t="s">
        <v>52</v>
      </c>
      <c r="AR50" s="153" t="s">
        <v>10</v>
      </c>
      <c r="AS50" s="96"/>
      <c r="AT50" s="67"/>
      <c r="AU50" s="415"/>
      <c r="AV50" s="415"/>
      <c r="AW50" s="415"/>
      <c r="AX50" s="415"/>
    </row>
    <row r="51" spans="1:50" ht="12.75" customHeight="1" x14ac:dyDescent="0.2">
      <c r="A51" s="3"/>
      <c r="B51" s="5">
        <v>1</v>
      </c>
      <c r="C51" s="372" t="s">
        <v>170</v>
      </c>
      <c r="D51" s="373" t="s">
        <v>170</v>
      </c>
      <c r="E51" s="13" t="s">
        <v>2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109"/>
      <c r="S51" s="110"/>
      <c r="T51" s="109"/>
      <c r="U51" s="109"/>
      <c r="V51" s="109"/>
      <c r="W51" s="109"/>
      <c r="X51" s="109"/>
      <c r="Y51" s="109"/>
      <c r="Z51" s="109"/>
      <c r="AA51" s="110"/>
      <c r="AB51" s="109"/>
      <c r="AC51" s="110"/>
      <c r="AD51" s="5">
        <f t="shared" ref="AD51:AD97" si="1">IF((E51="P"),SUM(F51:AB51),0)</f>
        <v>0</v>
      </c>
      <c r="AE51" s="108">
        <f>(AD51)/F$31</f>
        <v>0</v>
      </c>
      <c r="AF51" s="10">
        <f>IF(AD51&gt;=F$32,0.5*AD51-0.5,0.222222*AD51+2)</f>
        <v>2</v>
      </c>
      <c r="AG51" s="63" t="str">
        <f>IF($E$51:$E$97="P",IF(AE51&lt;=25%,"B",IF(AE51&lt;=50%,"MB",IF(AE51&lt;=75%,"MA",IF(AE51&lt;=100%,"A")))),0)</f>
        <v>B</v>
      </c>
      <c r="AH51" s="305">
        <f t="shared" ref="AH51:AH97" si="2">IF((E51="P"),IFERROR(ROUND(AF51-$AF$100,1),""),"")</f>
        <v>0</v>
      </c>
      <c r="AI51" s="306">
        <f t="shared" ref="AI51:AI97" si="3">IF((E51="P"),IFERROR(ROUND(POWER(AH51,2),3),""),"")</f>
        <v>0</v>
      </c>
      <c r="AJ51" s="307">
        <f>SUM(AI51:AI97)</f>
        <v>0</v>
      </c>
      <c r="AK51" s="147">
        <f t="shared" ref="AK51:AK97" si="4">IF(E51="P",(SUM(J51:R51)),0)/6</f>
        <v>0</v>
      </c>
      <c r="AL51" s="63" t="str">
        <f>IF($E$51:$E$97="P",IF(AK51&lt;=0.25,"B",IF(AK51&lt;=0.5,"MB",IF(AK51&lt;=0.75,"MA",IF(AK51&lt;=1,"A")))),0)</f>
        <v>B</v>
      </c>
      <c r="AM51" s="125">
        <f t="shared" ref="AM51:AM97" si="5">IF(E51="P",SUM(F51:H51),0)/2</f>
        <v>0</v>
      </c>
      <c r="AN51" s="63" t="str">
        <f>IF($E$51:$E$97="P",IF(AM51&lt;=0.25,"B",IF(AM51&lt;=0.5,"MB",IF(AM51&lt;=0.75,"MA",IF(AM51&lt;=1,"A")))),0)</f>
        <v>B</v>
      </c>
      <c r="AO51" s="125">
        <f t="shared" ref="AO51:AO97" si="6">IF(E51="P",(SUM(T51:X51)),0)/3</f>
        <v>0</v>
      </c>
      <c r="AP51" s="63" t="str">
        <f>IF($E$51:$E$97="P",IF(AO51&lt;=0.25,"B",IF(AO51&lt;=0.5,"MB",IF(AO51&lt;=0.75,"MA",IF(AO51&lt;=1,"A")))),0)</f>
        <v>B</v>
      </c>
      <c r="AQ51" s="125">
        <f t="shared" ref="AQ51:AQ97" si="7">IF(E51="p",((SUM(Z51:AB51))),0)/4</f>
        <v>0</v>
      </c>
      <c r="AR51" s="142" t="str">
        <f>IF($E$51:$E$97="P",IF(AQ51&lt;=0.25,"B",IF(AQ51&lt;=0.5,"MB",IF(AQ51&lt;=0.75,"MA",IF(AQ51&lt;=1,"A")))),0)</f>
        <v>B</v>
      </c>
      <c r="AS51" s="85"/>
      <c r="AT51" s="57"/>
      <c r="AU51" s="5">
        <f>COUNTIF($AG$51:$AG$97,"B")</f>
        <v>1</v>
      </c>
      <c r="AV51" s="5">
        <f>COUNTIF($AG$51:$AG$97,"MB")</f>
        <v>0</v>
      </c>
      <c r="AW51" s="5">
        <f>COUNTIF($AG$51:$AG$97,"MA")</f>
        <v>0</v>
      </c>
      <c r="AX51" s="5">
        <f>COUNTIF($AG$51:$AG$97,"A")</f>
        <v>0</v>
      </c>
    </row>
    <row r="52" spans="1:50" ht="12.75" customHeight="1" x14ac:dyDescent="0.2">
      <c r="A52" s="3"/>
      <c r="B52" s="5">
        <v>2</v>
      </c>
      <c r="C52" s="372" t="s">
        <v>171</v>
      </c>
      <c r="D52" s="373" t="s">
        <v>171</v>
      </c>
      <c r="E52" s="13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09"/>
      <c r="S52" s="110"/>
      <c r="T52" s="109"/>
      <c r="U52" s="109"/>
      <c r="V52" s="109"/>
      <c r="W52" s="109"/>
      <c r="X52" s="109"/>
      <c r="Y52" s="109"/>
      <c r="Z52" s="109"/>
      <c r="AA52" s="110"/>
      <c r="AB52" s="109"/>
      <c r="AC52" s="110"/>
      <c r="AD52" s="5">
        <f t="shared" si="1"/>
        <v>0</v>
      </c>
      <c r="AE52" s="108">
        <f t="shared" ref="AE52:AE97" si="8">(AD52)/F$31</f>
        <v>0</v>
      </c>
      <c r="AF52" s="10">
        <f t="shared" ref="AF52:AF97" si="9">IF(AD52&gt;=F$32,0.5*AD52-0.5,0.222222*AD52+2)</f>
        <v>2</v>
      </c>
      <c r="AG52" s="63">
        <f t="shared" ref="AG52:AG97" si="10">IF($E$51:$E$97="P",IF(AE52&lt;=25%,"B",IF(AE52&lt;=50%,"MB",IF(AE52&lt;=75%,"MA",IF(AE52&lt;=100%,"A")))),0)</f>
        <v>0</v>
      </c>
      <c r="AH52" s="305" t="str">
        <f t="shared" si="2"/>
        <v/>
      </c>
      <c r="AI52" s="306" t="str">
        <f t="shared" si="3"/>
        <v/>
      </c>
      <c r="AJ52" s="308">
        <f>COUNTIF(E51:E97,"=P")</f>
        <v>1</v>
      </c>
      <c r="AK52" s="141">
        <f t="shared" si="4"/>
        <v>0</v>
      </c>
      <c r="AL52" s="63">
        <f t="shared" ref="AL52:AL97" si="11">IF($E$51:$E$97="P",IF(AK52&lt;=0.25,"B",IF(AK52&lt;=0.5,"MB",IF(AK52&lt;=0.75,"MA",IF(AK52&lt;=1,"A")))),0)</f>
        <v>0</v>
      </c>
      <c r="AM52" s="125">
        <f t="shared" si="5"/>
        <v>0</v>
      </c>
      <c r="AN52" s="63">
        <f t="shared" ref="AN52:AN97" si="12">IF($E$51:$E$97="P",IF(AM52&lt;=0.25,"B",IF(AM52&lt;=0.5,"MB",IF(AM52&lt;=0.75,"MA",IF(AM52&lt;=1,"A")))),0)</f>
        <v>0</v>
      </c>
      <c r="AO52" s="125">
        <f t="shared" si="6"/>
        <v>0</v>
      </c>
      <c r="AP52" s="63">
        <f t="shared" ref="AP52:AP97" si="13">IF($E$51:$E$97="P",IF(AO52&lt;=0.25,"B",IF(AO52&lt;=0.5,"MB",IF(AO52&lt;=0.75,"MA",IF(AO52&lt;=1,"A")))),0)</f>
        <v>0</v>
      </c>
      <c r="AQ52" s="125">
        <f t="shared" si="7"/>
        <v>0</v>
      </c>
      <c r="AR52" s="142">
        <f t="shared" ref="AR52:AR97" si="14">IF($E$51:$E$97="P",IF(AQ52&lt;=0.25,"B",IF(AQ52&lt;=0.5,"MB",IF(AQ52&lt;=0.75,"MA",IF(AQ52&lt;=1,"A")))),0)</f>
        <v>0</v>
      </c>
      <c r="AS52" s="85"/>
      <c r="AT52" s="57"/>
      <c r="AU52" s="104">
        <f>AU51/$F$11</f>
        <v>1</v>
      </c>
      <c r="AV52" s="104">
        <f>AV51/$F$11</f>
        <v>0</v>
      </c>
      <c r="AW52" s="104">
        <f>AW51/$F$11</f>
        <v>0</v>
      </c>
      <c r="AX52" s="104">
        <f>AX51/$F$11</f>
        <v>0</v>
      </c>
    </row>
    <row r="53" spans="1:50" ht="12.75" customHeight="1" x14ac:dyDescent="0.2">
      <c r="A53" s="3"/>
      <c r="B53" s="5">
        <v>3</v>
      </c>
      <c r="C53" s="372" t="s">
        <v>172</v>
      </c>
      <c r="D53" s="373" t="s">
        <v>172</v>
      </c>
      <c r="E53" s="13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09"/>
      <c r="S53" s="110"/>
      <c r="T53" s="109"/>
      <c r="U53" s="109"/>
      <c r="V53" s="109"/>
      <c r="W53" s="109"/>
      <c r="X53" s="109"/>
      <c r="Y53" s="109"/>
      <c r="Z53" s="109"/>
      <c r="AA53" s="110"/>
      <c r="AB53" s="109"/>
      <c r="AC53" s="110"/>
      <c r="AD53" s="5">
        <f t="shared" si="1"/>
        <v>0</v>
      </c>
      <c r="AE53" s="108">
        <f t="shared" si="8"/>
        <v>0</v>
      </c>
      <c r="AF53" s="10">
        <f t="shared" si="9"/>
        <v>2</v>
      </c>
      <c r="AG53" s="63">
        <f t="shared" si="10"/>
        <v>0</v>
      </c>
      <c r="AH53" s="305" t="str">
        <f t="shared" si="2"/>
        <v/>
      </c>
      <c r="AI53" s="306" t="str">
        <f t="shared" si="3"/>
        <v/>
      </c>
      <c r="AJ53" s="308"/>
      <c r="AK53" s="141">
        <f t="shared" si="4"/>
        <v>0</v>
      </c>
      <c r="AL53" s="63">
        <f t="shared" si="11"/>
        <v>0</v>
      </c>
      <c r="AM53" s="125">
        <f t="shared" si="5"/>
        <v>0</v>
      </c>
      <c r="AN53" s="63">
        <f t="shared" si="12"/>
        <v>0</v>
      </c>
      <c r="AO53" s="125">
        <f t="shared" si="6"/>
        <v>0</v>
      </c>
      <c r="AP53" s="63">
        <f t="shared" si="13"/>
        <v>0</v>
      </c>
      <c r="AQ53" s="125">
        <f t="shared" si="7"/>
        <v>0</v>
      </c>
      <c r="AR53" s="142">
        <f t="shared" si="14"/>
        <v>0</v>
      </c>
      <c r="AS53" s="85"/>
      <c r="AT53" s="57"/>
      <c r="AU53" s="57"/>
      <c r="AV53" s="57"/>
      <c r="AW53" s="57"/>
      <c r="AX53" s="12"/>
    </row>
    <row r="54" spans="1:50" ht="12.75" customHeight="1" x14ac:dyDescent="0.2">
      <c r="A54" s="3"/>
      <c r="B54" s="5">
        <f t="shared" ref="B54:B96" si="15">B53+1</f>
        <v>4</v>
      </c>
      <c r="C54" s="372" t="s">
        <v>173</v>
      </c>
      <c r="D54" s="373" t="s">
        <v>173</v>
      </c>
      <c r="E54" s="13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09"/>
      <c r="S54" s="110"/>
      <c r="T54" s="109"/>
      <c r="U54" s="109"/>
      <c r="V54" s="109"/>
      <c r="W54" s="109"/>
      <c r="X54" s="109"/>
      <c r="Y54" s="109"/>
      <c r="Z54" s="109"/>
      <c r="AA54" s="110"/>
      <c r="AB54" s="109"/>
      <c r="AC54" s="110"/>
      <c r="AD54" s="5">
        <f t="shared" si="1"/>
        <v>0</v>
      </c>
      <c r="AE54" s="108">
        <f t="shared" si="8"/>
        <v>0</v>
      </c>
      <c r="AF54" s="10">
        <f t="shared" si="9"/>
        <v>2</v>
      </c>
      <c r="AG54" s="63">
        <f t="shared" si="10"/>
        <v>0</v>
      </c>
      <c r="AH54" s="305" t="str">
        <f t="shared" si="2"/>
        <v/>
      </c>
      <c r="AI54" s="306" t="str">
        <f t="shared" si="3"/>
        <v/>
      </c>
      <c r="AJ54" s="308"/>
      <c r="AK54" s="141">
        <f t="shared" si="4"/>
        <v>0</v>
      </c>
      <c r="AL54" s="63">
        <f>IF($E$51:$E$97="P",IF(AK54&lt;=0.25,"B",IF(AK54&lt;=0.5,"MB",IF(AK54&lt;=0.75,"MA",IF(AK54&lt;=1,"A")))),0)</f>
        <v>0</v>
      </c>
      <c r="AM54" s="125">
        <f t="shared" si="5"/>
        <v>0</v>
      </c>
      <c r="AN54" s="63">
        <f t="shared" si="12"/>
        <v>0</v>
      </c>
      <c r="AO54" s="125">
        <f t="shared" si="6"/>
        <v>0</v>
      </c>
      <c r="AP54" s="63">
        <f t="shared" si="13"/>
        <v>0</v>
      </c>
      <c r="AQ54" s="125">
        <f t="shared" si="7"/>
        <v>0</v>
      </c>
      <c r="AR54" s="142">
        <f t="shared" si="14"/>
        <v>0</v>
      </c>
      <c r="AS54" s="85"/>
      <c r="AT54" s="57"/>
      <c r="AU54" s="57"/>
      <c r="AV54" s="57"/>
      <c r="AW54" s="57"/>
      <c r="AX54" s="12"/>
    </row>
    <row r="55" spans="1:50" ht="12.75" customHeight="1" x14ac:dyDescent="0.2">
      <c r="A55" s="3"/>
      <c r="B55" s="5">
        <f t="shared" si="15"/>
        <v>5</v>
      </c>
      <c r="C55" s="372" t="s">
        <v>174</v>
      </c>
      <c r="D55" s="373" t="s">
        <v>174</v>
      </c>
      <c r="E55" s="13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09"/>
      <c r="S55" s="110"/>
      <c r="T55" s="109"/>
      <c r="U55" s="109"/>
      <c r="V55" s="109"/>
      <c r="W55" s="109"/>
      <c r="X55" s="109"/>
      <c r="Y55" s="109"/>
      <c r="Z55" s="109"/>
      <c r="AA55" s="110"/>
      <c r="AB55" s="109"/>
      <c r="AC55" s="110"/>
      <c r="AD55" s="5">
        <f t="shared" si="1"/>
        <v>0</v>
      </c>
      <c r="AE55" s="108">
        <f t="shared" si="8"/>
        <v>0</v>
      </c>
      <c r="AF55" s="10">
        <f t="shared" si="9"/>
        <v>2</v>
      </c>
      <c r="AG55" s="63">
        <f t="shared" si="10"/>
        <v>0</v>
      </c>
      <c r="AH55" s="305" t="str">
        <f t="shared" si="2"/>
        <v/>
      </c>
      <c r="AI55" s="306" t="str">
        <f t="shared" si="3"/>
        <v/>
      </c>
      <c r="AJ55" s="308"/>
      <c r="AK55" s="141">
        <f t="shared" si="4"/>
        <v>0</v>
      </c>
      <c r="AL55" s="63">
        <f t="shared" si="11"/>
        <v>0</v>
      </c>
      <c r="AM55" s="125">
        <f t="shared" si="5"/>
        <v>0</v>
      </c>
      <c r="AN55" s="63">
        <f t="shared" si="12"/>
        <v>0</v>
      </c>
      <c r="AO55" s="125">
        <f t="shared" si="6"/>
        <v>0</v>
      </c>
      <c r="AP55" s="63">
        <f t="shared" si="13"/>
        <v>0</v>
      </c>
      <c r="AQ55" s="125">
        <f t="shared" si="7"/>
        <v>0</v>
      </c>
      <c r="AR55" s="142">
        <f t="shared" si="14"/>
        <v>0</v>
      </c>
      <c r="AS55" s="85"/>
      <c r="AT55" s="57"/>
      <c r="AU55" s="57"/>
      <c r="AV55" s="57"/>
      <c r="AW55" s="57"/>
      <c r="AX55" s="12"/>
    </row>
    <row r="56" spans="1:50" ht="12.75" customHeight="1" x14ac:dyDescent="0.2">
      <c r="A56" s="3"/>
      <c r="B56" s="5">
        <f t="shared" si="15"/>
        <v>6</v>
      </c>
      <c r="C56" s="372" t="s">
        <v>175</v>
      </c>
      <c r="D56" s="373" t="s">
        <v>175</v>
      </c>
      <c r="E56" s="13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09"/>
      <c r="S56" s="110"/>
      <c r="T56" s="109"/>
      <c r="U56" s="109"/>
      <c r="V56" s="109"/>
      <c r="W56" s="109"/>
      <c r="X56" s="109"/>
      <c r="Y56" s="109"/>
      <c r="Z56" s="109"/>
      <c r="AA56" s="110"/>
      <c r="AB56" s="109"/>
      <c r="AC56" s="110"/>
      <c r="AD56" s="5">
        <f t="shared" si="1"/>
        <v>0</v>
      </c>
      <c r="AE56" s="108">
        <f t="shared" si="8"/>
        <v>0</v>
      </c>
      <c r="AF56" s="10">
        <f t="shared" si="9"/>
        <v>2</v>
      </c>
      <c r="AG56" s="63">
        <f t="shared" si="10"/>
        <v>0</v>
      </c>
      <c r="AH56" s="305" t="str">
        <f t="shared" si="2"/>
        <v/>
      </c>
      <c r="AI56" s="306" t="str">
        <f t="shared" si="3"/>
        <v/>
      </c>
      <c r="AJ56" s="308"/>
      <c r="AK56" s="141">
        <f t="shared" si="4"/>
        <v>0</v>
      </c>
      <c r="AL56" s="63">
        <f t="shared" si="11"/>
        <v>0</v>
      </c>
      <c r="AM56" s="125">
        <f t="shared" si="5"/>
        <v>0</v>
      </c>
      <c r="AN56" s="63">
        <f t="shared" si="12"/>
        <v>0</v>
      </c>
      <c r="AO56" s="125">
        <f t="shared" si="6"/>
        <v>0</v>
      </c>
      <c r="AP56" s="63">
        <f t="shared" si="13"/>
        <v>0</v>
      </c>
      <c r="AQ56" s="125">
        <f t="shared" si="7"/>
        <v>0</v>
      </c>
      <c r="AR56" s="142">
        <f t="shared" si="14"/>
        <v>0</v>
      </c>
      <c r="AS56" s="85"/>
      <c r="AT56" s="57"/>
      <c r="AU56" s="57"/>
      <c r="AV56" s="57"/>
      <c r="AW56" s="57"/>
      <c r="AX56" s="12"/>
    </row>
    <row r="57" spans="1:50" ht="12.75" customHeight="1" x14ac:dyDescent="0.2">
      <c r="A57" s="3"/>
      <c r="B57" s="5">
        <f t="shared" si="15"/>
        <v>7</v>
      </c>
      <c r="C57" s="372" t="s">
        <v>176</v>
      </c>
      <c r="D57" s="373" t="s">
        <v>176</v>
      </c>
      <c r="E57" s="1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10"/>
      <c r="R57" s="109"/>
      <c r="S57" s="110"/>
      <c r="T57" s="109"/>
      <c r="U57" s="109"/>
      <c r="V57" s="109"/>
      <c r="W57" s="109"/>
      <c r="X57" s="109"/>
      <c r="Y57" s="109"/>
      <c r="Z57" s="109"/>
      <c r="AA57" s="110"/>
      <c r="AB57" s="109"/>
      <c r="AC57" s="110"/>
      <c r="AD57" s="5">
        <f t="shared" si="1"/>
        <v>0</v>
      </c>
      <c r="AE57" s="108">
        <f t="shared" si="8"/>
        <v>0</v>
      </c>
      <c r="AF57" s="10">
        <f t="shared" si="9"/>
        <v>2</v>
      </c>
      <c r="AG57" s="63">
        <f t="shared" si="10"/>
        <v>0</v>
      </c>
      <c r="AH57" s="305" t="str">
        <f t="shared" si="2"/>
        <v/>
      </c>
      <c r="AI57" s="306" t="str">
        <f t="shared" si="3"/>
        <v/>
      </c>
      <c r="AJ57" s="308"/>
      <c r="AK57" s="141">
        <f t="shared" si="4"/>
        <v>0</v>
      </c>
      <c r="AL57" s="63">
        <f t="shared" si="11"/>
        <v>0</v>
      </c>
      <c r="AM57" s="125">
        <f t="shared" si="5"/>
        <v>0</v>
      </c>
      <c r="AN57" s="63">
        <f t="shared" si="12"/>
        <v>0</v>
      </c>
      <c r="AO57" s="125">
        <f t="shared" si="6"/>
        <v>0</v>
      </c>
      <c r="AP57" s="63">
        <f t="shared" si="13"/>
        <v>0</v>
      </c>
      <c r="AQ57" s="125">
        <f t="shared" si="7"/>
        <v>0</v>
      </c>
      <c r="AR57" s="142">
        <f t="shared" si="14"/>
        <v>0</v>
      </c>
      <c r="AS57" s="85"/>
      <c r="AT57" s="57"/>
      <c r="AU57" s="57"/>
      <c r="AV57" s="57"/>
      <c r="AW57" s="57"/>
      <c r="AX57" s="12"/>
    </row>
    <row r="58" spans="1:50" ht="12.75" customHeight="1" x14ac:dyDescent="0.2">
      <c r="A58" s="3"/>
      <c r="B58" s="5">
        <f t="shared" si="15"/>
        <v>8</v>
      </c>
      <c r="C58" s="372" t="s">
        <v>177</v>
      </c>
      <c r="D58" s="373" t="s">
        <v>177</v>
      </c>
      <c r="E58" s="13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  <c r="R58" s="109"/>
      <c r="S58" s="110"/>
      <c r="T58" s="109"/>
      <c r="U58" s="109"/>
      <c r="V58" s="109"/>
      <c r="W58" s="109"/>
      <c r="X58" s="109"/>
      <c r="Y58" s="109"/>
      <c r="Z58" s="109"/>
      <c r="AA58" s="110"/>
      <c r="AB58" s="109"/>
      <c r="AC58" s="110"/>
      <c r="AD58" s="5">
        <f t="shared" si="1"/>
        <v>0</v>
      </c>
      <c r="AE58" s="108">
        <f t="shared" si="8"/>
        <v>0</v>
      </c>
      <c r="AF58" s="10">
        <f t="shared" si="9"/>
        <v>2</v>
      </c>
      <c r="AG58" s="63">
        <f t="shared" si="10"/>
        <v>0</v>
      </c>
      <c r="AH58" s="305" t="str">
        <f t="shared" si="2"/>
        <v/>
      </c>
      <c r="AI58" s="306" t="str">
        <f t="shared" si="3"/>
        <v/>
      </c>
      <c r="AJ58" s="308"/>
      <c r="AK58" s="141">
        <f t="shared" si="4"/>
        <v>0</v>
      </c>
      <c r="AL58" s="63">
        <f t="shared" si="11"/>
        <v>0</v>
      </c>
      <c r="AM58" s="125">
        <f t="shared" si="5"/>
        <v>0</v>
      </c>
      <c r="AN58" s="63">
        <f t="shared" si="12"/>
        <v>0</v>
      </c>
      <c r="AO58" s="125">
        <f t="shared" si="6"/>
        <v>0</v>
      </c>
      <c r="AP58" s="63">
        <f t="shared" si="13"/>
        <v>0</v>
      </c>
      <c r="AQ58" s="125">
        <f t="shared" si="7"/>
        <v>0</v>
      </c>
      <c r="AR58" s="142">
        <f>IF($E$51:$E$97="P",IF(AQ58&lt;=0.25,"B",IF(AQ58&lt;=0.5,"MB",IF(AQ58&lt;=0.75,"MA",IF(AQ58&lt;=1,"A")))),0)</f>
        <v>0</v>
      </c>
      <c r="AS58" s="85"/>
      <c r="AT58" s="57"/>
      <c r="AU58" s="57"/>
      <c r="AV58" s="57"/>
      <c r="AW58" s="57"/>
      <c r="AX58" s="12"/>
    </row>
    <row r="59" spans="1:50" ht="12.75" customHeight="1" x14ac:dyDescent="0.2">
      <c r="A59" s="3"/>
      <c r="B59" s="5">
        <f t="shared" si="15"/>
        <v>9</v>
      </c>
      <c r="C59" s="372" t="s">
        <v>178</v>
      </c>
      <c r="D59" s="373" t="s">
        <v>178</v>
      </c>
      <c r="E59" s="13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09"/>
      <c r="S59" s="110"/>
      <c r="T59" s="109"/>
      <c r="U59" s="109"/>
      <c r="V59" s="109"/>
      <c r="W59" s="109"/>
      <c r="X59" s="109"/>
      <c r="Y59" s="109"/>
      <c r="Z59" s="109"/>
      <c r="AA59" s="110"/>
      <c r="AB59" s="109"/>
      <c r="AC59" s="110"/>
      <c r="AD59" s="5">
        <f t="shared" si="1"/>
        <v>0</v>
      </c>
      <c r="AE59" s="108">
        <f t="shared" si="8"/>
        <v>0</v>
      </c>
      <c r="AF59" s="10">
        <f t="shared" si="9"/>
        <v>2</v>
      </c>
      <c r="AG59" s="63">
        <f t="shared" si="10"/>
        <v>0</v>
      </c>
      <c r="AH59" s="305" t="str">
        <f t="shared" si="2"/>
        <v/>
      </c>
      <c r="AI59" s="306" t="str">
        <f t="shared" si="3"/>
        <v/>
      </c>
      <c r="AJ59" s="308"/>
      <c r="AK59" s="141">
        <f t="shared" si="4"/>
        <v>0</v>
      </c>
      <c r="AL59" s="63">
        <f t="shared" si="11"/>
        <v>0</v>
      </c>
      <c r="AM59" s="125">
        <f t="shared" si="5"/>
        <v>0</v>
      </c>
      <c r="AN59" s="63">
        <f t="shared" si="12"/>
        <v>0</v>
      </c>
      <c r="AO59" s="125">
        <f t="shared" si="6"/>
        <v>0</v>
      </c>
      <c r="AP59" s="63">
        <f t="shared" si="13"/>
        <v>0</v>
      </c>
      <c r="AQ59" s="125">
        <f t="shared" si="7"/>
        <v>0</v>
      </c>
      <c r="AR59" s="142">
        <f t="shared" si="14"/>
        <v>0</v>
      </c>
      <c r="AS59" s="85"/>
      <c r="AT59" s="57"/>
      <c r="AU59" s="57"/>
      <c r="AV59" s="57"/>
      <c r="AW59" s="57"/>
      <c r="AX59" s="12"/>
    </row>
    <row r="60" spans="1:50" ht="12.75" customHeight="1" x14ac:dyDescent="0.2">
      <c r="A60" s="3"/>
      <c r="B60" s="5">
        <f t="shared" si="15"/>
        <v>10</v>
      </c>
      <c r="C60" s="372" t="s">
        <v>179</v>
      </c>
      <c r="D60" s="373" t="s">
        <v>179</v>
      </c>
      <c r="E60" s="13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09"/>
      <c r="S60" s="110"/>
      <c r="T60" s="109"/>
      <c r="U60" s="109"/>
      <c r="V60" s="109"/>
      <c r="W60" s="109"/>
      <c r="X60" s="109"/>
      <c r="Y60" s="109"/>
      <c r="Z60" s="109"/>
      <c r="AA60" s="110"/>
      <c r="AB60" s="109"/>
      <c r="AC60" s="110"/>
      <c r="AD60" s="5">
        <f t="shared" si="1"/>
        <v>0</v>
      </c>
      <c r="AE60" s="108">
        <f t="shared" si="8"/>
        <v>0</v>
      </c>
      <c r="AF60" s="10">
        <f t="shared" si="9"/>
        <v>2</v>
      </c>
      <c r="AG60" s="63">
        <f t="shared" si="10"/>
        <v>0</v>
      </c>
      <c r="AH60" s="305" t="str">
        <f t="shared" si="2"/>
        <v/>
      </c>
      <c r="AI60" s="306" t="str">
        <f t="shared" si="3"/>
        <v/>
      </c>
      <c r="AJ60" s="308"/>
      <c r="AK60" s="141">
        <f t="shared" si="4"/>
        <v>0</v>
      </c>
      <c r="AL60" s="63">
        <f t="shared" si="11"/>
        <v>0</v>
      </c>
      <c r="AM60" s="125">
        <f t="shared" si="5"/>
        <v>0</v>
      </c>
      <c r="AN60" s="63">
        <f t="shared" si="12"/>
        <v>0</v>
      </c>
      <c r="AO60" s="125">
        <f t="shared" si="6"/>
        <v>0</v>
      </c>
      <c r="AP60" s="63">
        <f t="shared" si="13"/>
        <v>0</v>
      </c>
      <c r="AQ60" s="125">
        <f t="shared" si="7"/>
        <v>0</v>
      </c>
      <c r="AR60" s="142">
        <f t="shared" si="14"/>
        <v>0</v>
      </c>
      <c r="AS60" s="85"/>
      <c r="AT60" s="57"/>
      <c r="AU60" s="57"/>
      <c r="AV60" s="57"/>
      <c r="AW60" s="57"/>
      <c r="AX60" s="12"/>
    </row>
    <row r="61" spans="1:50" ht="12.75" customHeight="1" x14ac:dyDescent="0.2">
      <c r="A61" s="3"/>
      <c r="B61" s="5">
        <f t="shared" si="15"/>
        <v>11</v>
      </c>
      <c r="C61" s="372" t="s">
        <v>180</v>
      </c>
      <c r="D61" s="373" t="s">
        <v>180</v>
      </c>
      <c r="E61" s="1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09"/>
      <c r="S61" s="110"/>
      <c r="T61" s="109"/>
      <c r="U61" s="109"/>
      <c r="V61" s="109"/>
      <c r="W61" s="109"/>
      <c r="X61" s="109"/>
      <c r="Y61" s="109"/>
      <c r="Z61" s="109"/>
      <c r="AA61" s="110"/>
      <c r="AB61" s="109"/>
      <c r="AC61" s="110"/>
      <c r="AD61" s="5">
        <f t="shared" si="1"/>
        <v>0</v>
      </c>
      <c r="AE61" s="108">
        <f t="shared" si="8"/>
        <v>0</v>
      </c>
      <c r="AF61" s="10">
        <f t="shared" si="9"/>
        <v>2</v>
      </c>
      <c r="AG61" s="63">
        <f t="shared" si="10"/>
        <v>0</v>
      </c>
      <c r="AH61" s="305" t="str">
        <f t="shared" si="2"/>
        <v/>
      </c>
      <c r="AI61" s="306" t="str">
        <f t="shared" si="3"/>
        <v/>
      </c>
      <c r="AJ61" s="308"/>
      <c r="AK61" s="141">
        <f t="shared" si="4"/>
        <v>0</v>
      </c>
      <c r="AL61" s="63">
        <f t="shared" si="11"/>
        <v>0</v>
      </c>
      <c r="AM61" s="125">
        <f t="shared" si="5"/>
        <v>0</v>
      </c>
      <c r="AN61" s="63">
        <f t="shared" si="12"/>
        <v>0</v>
      </c>
      <c r="AO61" s="125">
        <f t="shared" si="6"/>
        <v>0</v>
      </c>
      <c r="AP61" s="63">
        <f t="shared" si="13"/>
        <v>0</v>
      </c>
      <c r="AQ61" s="125">
        <f t="shared" si="7"/>
        <v>0</v>
      </c>
      <c r="AR61" s="142">
        <f t="shared" si="14"/>
        <v>0</v>
      </c>
      <c r="AS61" s="85"/>
      <c r="AT61" s="57"/>
      <c r="AU61" s="57"/>
      <c r="AV61" s="57"/>
      <c r="AW61" s="57"/>
      <c r="AX61" s="12"/>
    </row>
    <row r="62" spans="1:50" ht="12.75" customHeight="1" x14ac:dyDescent="0.2">
      <c r="A62" s="3"/>
      <c r="B62" s="5">
        <f t="shared" si="15"/>
        <v>12</v>
      </c>
      <c r="C62" s="372" t="s">
        <v>181</v>
      </c>
      <c r="D62" s="373" t="s">
        <v>181</v>
      </c>
      <c r="E62" s="13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109"/>
      <c r="S62" s="110"/>
      <c r="T62" s="109"/>
      <c r="U62" s="109"/>
      <c r="V62" s="109"/>
      <c r="W62" s="109"/>
      <c r="X62" s="109"/>
      <c r="Y62" s="109"/>
      <c r="Z62" s="109"/>
      <c r="AA62" s="110"/>
      <c r="AB62" s="109"/>
      <c r="AC62" s="110"/>
      <c r="AD62" s="5">
        <f t="shared" si="1"/>
        <v>0</v>
      </c>
      <c r="AE62" s="108">
        <f t="shared" si="8"/>
        <v>0</v>
      </c>
      <c r="AF62" s="10">
        <f t="shared" si="9"/>
        <v>2</v>
      </c>
      <c r="AG62" s="63">
        <f t="shared" si="10"/>
        <v>0</v>
      </c>
      <c r="AH62" s="305" t="str">
        <f t="shared" si="2"/>
        <v/>
      </c>
      <c r="AI62" s="306" t="str">
        <f t="shared" si="3"/>
        <v/>
      </c>
      <c r="AJ62" s="308"/>
      <c r="AK62" s="141">
        <f t="shared" si="4"/>
        <v>0</v>
      </c>
      <c r="AL62" s="63">
        <f t="shared" si="11"/>
        <v>0</v>
      </c>
      <c r="AM62" s="125">
        <f t="shared" si="5"/>
        <v>0</v>
      </c>
      <c r="AN62" s="63">
        <f t="shared" si="12"/>
        <v>0</v>
      </c>
      <c r="AO62" s="125">
        <f t="shared" si="6"/>
        <v>0</v>
      </c>
      <c r="AP62" s="63">
        <f t="shared" si="13"/>
        <v>0</v>
      </c>
      <c r="AQ62" s="125">
        <f t="shared" si="7"/>
        <v>0</v>
      </c>
      <c r="AR62" s="142">
        <f t="shared" si="14"/>
        <v>0</v>
      </c>
      <c r="AS62" s="85"/>
      <c r="AT62" s="57"/>
      <c r="AU62" s="57"/>
      <c r="AV62" s="57"/>
      <c r="AW62" s="57"/>
      <c r="AX62" s="12"/>
    </row>
    <row r="63" spans="1:50" ht="12.75" customHeight="1" x14ac:dyDescent="0.2">
      <c r="A63" s="3"/>
      <c r="B63" s="5">
        <f t="shared" si="15"/>
        <v>13</v>
      </c>
      <c r="C63" s="372" t="s">
        <v>182</v>
      </c>
      <c r="D63" s="373" t="s">
        <v>182</v>
      </c>
      <c r="E63" s="13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09"/>
      <c r="S63" s="110"/>
      <c r="T63" s="109"/>
      <c r="U63" s="109"/>
      <c r="V63" s="109"/>
      <c r="W63" s="109"/>
      <c r="X63" s="109"/>
      <c r="Y63" s="109"/>
      <c r="Z63" s="109"/>
      <c r="AA63" s="110"/>
      <c r="AB63" s="109"/>
      <c r="AC63" s="110"/>
      <c r="AD63" s="5">
        <f t="shared" si="1"/>
        <v>0</v>
      </c>
      <c r="AE63" s="108">
        <f t="shared" si="8"/>
        <v>0</v>
      </c>
      <c r="AF63" s="10">
        <f t="shared" si="9"/>
        <v>2</v>
      </c>
      <c r="AG63" s="63">
        <f t="shared" si="10"/>
        <v>0</v>
      </c>
      <c r="AH63" s="305" t="str">
        <f t="shared" si="2"/>
        <v/>
      </c>
      <c r="AI63" s="306" t="str">
        <f t="shared" si="3"/>
        <v/>
      </c>
      <c r="AJ63" s="308"/>
      <c r="AK63" s="141">
        <f t="shared" si="4"/>
        <v>0</v>
      </c>
      <c r="AL63" s="63">
        <f t="shared" si="11"/>
        <v>0</v>
      </c>
      <c r="AM63" s="125">
        <f t="shared" si="5"/>
        <v>0</v>
      </c>
      <c r="AN63" s="63">
        <f t="shared" si="12"/>
        <v>0</v>
      </c>
      <c r="AO63" s="125">
        <f t="shared" si="6"/>
        <v>0</v>
      </c>
      <c r="AP63" s="63">
        <f t="shared" si="13"/>
        <v>0</v>
      </c>
      <c r="AQ63" s="125">
        <f t="shared" si="7"/>
        <v>0</v>
      </c>
      <c r="AR63" s="142">
        <f t="shared" si="14"/>
        <v>0</v>
      </c>
      <c r="AS63" s="85"/>
      <c r="AT63" s="57"/>
      <c r="AU63" s="57"/>
      <c r="AV63" s="57"/>
      <c r="AW63" s="57"/>
      <c r="AX63" s="12"/>
    </row>
    <row r="64" spans="1:50" ht="12.75" customHeight="1" x14ac:dyDescent="0.2">
      <c r="A64" s="3"/>
      <c r="B64" s="5">
        <f t="shared" si="15"/>
        <v>14</v>
      </c>
      <c r="C64" s="372" t="s">
        <v>183</v>
      </c>
      <c r="D64" s="373" t="s">
        <v>183</v>
      </c>
      <c r="E64" s="13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09"/>
      <c r="S64" s="110"/>
      <c r="T64" s="109"/>
      <c r="U64" s="109"/>
      <c r="V64" s="109"/>
      <c r="W64" s="109"/>
      <c r="X64" s="109"/>
      <c r="Y64" s="109"/>
      <c r="Z64" s="109"/>
      <c r="AA64" s="110"/>
      <c r="AB64" s="109"/>
      <c r="AC64" s="110"/>
      <c r="AD64" s="5">
        <f t="shared" si="1"/>
        <v>0</v>
      </c>
      <c r="AE64" s="108">
        <f t="shared" si="8"/>
        <v>0</v>
      </c>
      <c r="AF64" s="10">
        <f t="shared" si="9"/>
        <v>2</v>
      </c>
      <c r="AG64" s="63">
        <f t="shared" si="10"/>
        <v>0</v>
      </c>
      <c r="AH64" s="305" t="str">
        <f t="shared" si="2"/>
        <v/>
      </c>
      <c r="AI64" s="306" t="str">
        <f t="shared" si="3"/>
        <v/>
      </c>
      <c r="AJ64" s="308"/>
      <c r="AK64" s="141">
        <f t="shared" si="4"/>
        <v>0</v>
      </c>
      <c r="AL64" s="63">
        <f t="shared" si="11"/>
        <v>0</v>
      </c>
      <c r="AM64" s="125">
        <f t="shared" si="5"/>
        <v>0</v>
      </c>
      <c r="AN64" s="63">
        <f t="shared" si="12"/>
        <v>0</v>
      </c>
      <c r="AO64" s="125">
        <f t="shared" si="6"/>
        <v>0</v>
      </c>
      <c r="AP64" s="63">
        <f t="shared" si="13"/>
        <v>0</v>
      </c>
      <c r="AQ64" s="125">
        <f t="shared" si="7"/>
        <v>0</v>
      </c>
      <c r="AR64" s="142">
        <f t="shared" si="14"/>
        <v>0</v>
      </c>
      <c r="AS64" s="85"/>
      <c r="AT64" s="57"/>
      <c r="AU64" s="57"/>
      <c r="AV64" s="57"/>
      <c r="AW64" s="57"/>
      <c r="AX64" s="12"/>
    </row>
    <row r="65" spans="1:69" ht="12.75" customHeight="1" x14ac:dyDescent="0.2">
      <c r="A65" s="3"/>
      <c r="B65" s="5">
        <f t="shared" si="15"/>
        <v>15</v>
      </c>
      <c r="C65" s="372" t="s">
        <v>184</v>
      </c>
      <c r="D65" s="373" t="s">
        <v>184</v>
      </c>
      <c r="E65" s="13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109"/>
      <c r="S65" s="110"/>
      <c r="T65" s="109"/>
      <c r="U65" s="109"/>
      <c r="V65" s="109"/>
      <c r="W65" s="109"/>
      <c r="X65" s="109"/>
      <c r="Y65" s="109"/>
      <c r="Z65" s="109"/>
      <c r="AA65" s="110"/>
      <c r="AB65" s="109"/>
      <c r="AC65" s="110"/>
      <c r="AD65" s="5">
        <f t="shared" si="1"/>
        <v>0</v>
      </c>
      <c r="AE65" s="108">
        <f t="shared" si="8"/>
        <v>0</v>
      </c>
      <c r="AF65" s="10">
        <f t="shared" si="9"/>
        <v>2</v>
      </c>
      <c r="AG65" s="63">
        <f t="shared" si="10"/>
        <v>0</v>
      </c>
      <c r="AH65" s="305" t="str">
        <f t="shared" si="2"/>
        <v/>
      </c>
      <c r="AI65" s="306" t="str">
        <f t="shared" si="3"/>
        <v/>
      </c>
      <c r="AJ65" s="308"/>
      <c r="AK65" s="141">
        <f t="shared" si="4"/>
        <v>0</v>
      </c>
      <c r="AL65" s="63">
        <f t="shared" si="11"/>
        <v>0</v>
      </c>
      <c r="AM65" s="125">
        <f t="shared" si="5"/>
        <v>0</v>
      </c>
      <c r="AN65" s="63">
        <f t="shared" si="12"/>
        <v>0</v>
      </c>
      <c r="AO65" s="125">
        <f t="shared" si="6"/>
        <v>0</v>
      </c>
      <c r="AP65" s="63">
        <f t="shared" si="13"/>
        <v>0</v>
      </c>
      <c r="AQ65" s="125">
        <f t="shared" si="7"/>
        <v>0</v>
      </c>
      <c r="AR65" s="142">
        <f t="shared" si="14"/>
        <v>0</v>
      </c>
      <c r="AS65" s="85"/>
      <c r="AT65" s="57"/>
      <c r="AU65" s="57"/>
      <c r="AV65" s="57"/>
      <c r="AW65" s="57"/>
      <c r="AX65" s="12"/>
      <c r="BN65" s="58"/>
      <c r="BO65" s="377"/>
      <c r="BP65" s="377"/>
      <c r="BQ65" s="377"/>
    </row>
    <row r="66" spans="1:69" ht="12.75" customHeight="1" x14ac:dyDescent="0.2">
      <c r="A66" s="3"/>
      <c r="B66" s="5">
        <f t="shared" si="15"/>
        <v>16</v>
      </c>
      <c r="C66" s="372" t="s">
        <v>185</v>
      </c>
      <c r="D66" s="373" t="s">
        <v>185</v>
      </c>
      <c r="E66" s="13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  <c r="R66" s="109"/>
      <c r="S66" s="110"/>
      <c r="T66" s="109"/>
      <c r="U66" s="109"/>
      <c r="V66" s="109"/>
      <c r="W66" s="109"/>
      <c r="X66" s="109"/>
      <c r="Y66" s="109"/>
      <c r="Z66" s="109"/>
      <c r="AA66" s="110"/>
      <c r="AB66" s="109"/>
      <c r="AC66" s="110"/>
      <c r="AD66" s="5">
        <f t="shared" si="1"/>
        <v>0</v>
      </c>
      <c r="AE66" s="108">
        <f t="shared" si="8"/>
        <v>0</v>
      </c>
      <c r="AF66" s="10">
        <f t="shared" si="9"/>
        <v>2</v>
      </c>
      <c r="AG66" s="63">
        <f t="shared" si="10"/>
        <v>0</v>
      </c>
      <c r="AH66" s="305" t="str">
        <f t="shared" si="2"/>
        <v/>
      </c>
      <c r="AI66" s="306" t="str">
        <f t="shared" si="3"/>
        <v/>
      </c>
      <c r="AJ66" s="308"/>
      <c r="AK66" s="141">
        <f t="shared" si="4"/>
        <v>0</v>
      </c>
      <c r="AL66" s="63">
        <f t="shared" si="11"/>
        <v>0</v>
      </c>
      <c r="AM66" s="125">
        <f t="shared" si="5"/>
        <v>0</v>
      </c>
      <c r="AN66" s="63">
        <f t="shared" si="12"/>
        <v>0</v>
      </c>
      <c r="AO66" s="125">
        <f t="shared" si="6"/>
        <v>0</v>
      </c>
      <c r="AP66" s="63">
        <f t="shared" si="13"/>
        <v>0</v>
      </c>
      <c r="AQ66" s="125">
        <f t="shared" si="7"/>
        <v>0</v>
      </c>
      <c r="AR66" s="142">
        <f t="shared" si="14"/>
        <v>0</v>
      </c>
      <c r="AS66" s="85"/>
      <c r="AT66" s="57"/>
      <c r="AU66" s="57"/>
      <c r="AV66" s="57"/>
      <c r="AW66" s="57"/>
      <c r="AX66" s="12"/>
      <c r="BN66" s="58"/>
      <c r="BO66" s="377"/>
      <c r="BP66" s="377"/>
      <c r="BQ66" s="377"/>
    </row>
    <row r="67" spans="1:69" ht="12.75" customHeight="1" x14ac:dyDescent="0.2">
      <c r="A67" s="3"/>
      <c r="B67" s="5">
        <f t="shared" si="15"/>
        <v>17</v>
      </c>
      <c r="C67" s="372" t="s">
        <v>186</v>
      </c>
      <c r="D67" s="373" t="s">
        <v>186</v>
      </c>
      <c r="E67" s="13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  <c r="R67" s="109"/>
      <c r="S67" s="110"/>
      <c r="T67" s="109"/>
      <c r="U67" s="109"/>
      <c r="V67" s="109"/>
      <c r="W67" s="109"/>
      <c r="X67" s="109"/>
      <c r="Y67" s="109"/>
      <c r="Z67" s="109"/>
      <c r="AA67" s="110"/>
      <c r="AB67" s="109"/>
      <c r="AC67" s="110"/>
      <c r="AD67" s="5">
        <f t="shared" si="1"/>
        <v>0</v>
      </c>
      <c r="AE67" s="108">
        <f t="shared" si="8"/>
        <v>0</v>
      </c>
      <c r="AF67" s="10">
        <f t="shared" si="9"/>
        <v>2</v>
      </c>
      <c r="AG67" s="63">
        <f t="shared" si="10"/>
        <v>0</v>
      </c>
      <c r="AH67" s="305" t="str">
        <f t="shared" si="2"/>
        <v/>
      </c>
      <c r="AI67" s="306" t="str">
        <f t="shared" si="3"/>
        <v/>
      </c>
      <c r="AJ67" s="308"/>
      <c r="AK67" s="141">
        <f t="shared" si="4"/>
        <v>0</v>
      </c>
      <c r="AL67" s="63">
        <f t="shared" si="11"/>
        <v>0</v>
      </c>
      <c r="AM67" s="125">
        <f t="shared" si="5"/>
        <v>0</v>
      </c>
      <c r="AN67" s="63">
        <f t="shared" si="12"/>
        <v>0</v>
      </c>
      <c r="AO67" s="125">
        <f t="shared" si="6"/>
        <v>0</v>
      </c>
      <c r="AP67" s="63">
        <f t="shared" si="13"/>
        <v>0</v>
      </c>
      <c r="AQ67" s="125">
        <f t="shared" si="7"/>
        <v>0</v>
      </c>
      <c r="AR67" s="142">
        <f t="shared" si="14"/>
        <v>0</v>
      </c>
      <c r="AS67" s="85"/>
      <c r="AT67" s="57"/>
      <c r="AU67" s="57"/>
      <c r="AV67" s="57"/>
      <c r="AW67" s="57"/>
      <c r="AX67" s="12"/>
      <c r="BN67" s="58"/>
      <c r="BO67" s="377"/>
      <c r="BP67" s="377"/>
      <c r="BQ67" s="377"/>
    </row>
    <row r="68" spans="1:69" ht="12.75" customHeight="1" x14ac:dyDescent="0.2">
      <c r="A68" s="3"/>
      <c r="B68" s="5">
        <f t="shared" si="15"/>
        <v>18</v>
      </c>
      <c r="C68" s="372" t="s">
        <v>187</v>
      </c>
      <c r="D68" s="373" t="s">
        <v>187</v>
      </c>
      <c r="E68" s="13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  <c r="R68" s="109"/>
      <c r="S68" s="110"/>
      <c r="T68" s="109"/>
      <c r="U68" s="109"/>
      <c r="V68" s="109"/>
      <c r="W68" s="109"/>
      <c r="X68" s="109"/>
      <c r="Y68" s="109"/>
      <c r="Z68" s="109"/>
      <c r="AA68" s="110"/>
      <c r="AB68" s="109"/>
      <c r="AC68" s="110"/>
      <c r="AD68" s="5">
        <f t="shared" si="1"/>
        <v>0</v>
      </c>
      <c r="AE68" s="108">
        <f t="shared" si="8"/>
        <v>0</v>
      </c>
      <c r="AF68" s="10">
        <f t="shared" si="9"/>
        <v>2</v>
      </c>
      <c r="AG68" s="63">
        <f t="shared" si="10"/>
        <v>0</v>
      </c>
      <c r="AH68" s="305" t="str">
        <f t="shared" si="2"/>
        <v/>
      </c>
      <c r="AI68" s="306" t="str">
        <f t="shared" si="3"/>
        <v/>
      </c>
      <c r="AJ68" s="308"/>
      <c r="AK68" s="141">
        <f t="shared" si="4"/>
        <v>0</v>
      </c>
      <c r="AL68" s="63">
        <f t="shared" si="11"/>
        <v>0</v>
      </c>
      <c r="AM68" s="125">
        <f t="shared" si="5"/>
        <v>0</v>
      </c>
      <c r="AN68" s="63">
        <f t="shared" si="12"/>
        <v>0</v>
      </c>
      <c r="AO68" s="125">
        <f t="shared" si="6"/>
        <v>0</v>
      </c>
      <c r="AP68" s="63">
        <f t="shared" si="13"/>
        <v>0</v>
      </c>
      <c r="AQ68" s="125">
        <f t="shared" si="7"/>
        <v>0</v>
      </c>
      <c r="AR68" s="142">
        <f t="shared" si="14"/>
        <v>0</v>
      </c>
      <c r="AS68" s="85"/>
      <c r="AT68" s="57"/>
      <c r="AU68" s="57"/>
      <c r="AV68" s="57"/>
      <c r="AW68" s="57"/>
      <c r="AX68" s="12"/>
      <c r="BN68" s="58"/>
      <c r="BO68" s="377"/>
      <c r="BP68" s="377"/>
      <c r="BQ68" s="377"/>
    </row>
    <row r="69" spans="1:69" ht="12.75" customHeight="1" x14ac:dyDescent="0.2">
      <c r="A69" s="3"/>
      <c r="B69" s="5">
        <f t="shared" si="15"/>
        <v>19</v>
      </c>
      <c r="C69" s="372" t="s">
        <v>188</v>
      </c>
      <c r="D69" s="373" t="s">
        <v>188</v>
      </c>
      <c r="E69" s="13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09"/>
      <c r="S69" s="110"/>
      <c r="T69" s="109"/>
      <c r="U69" s="109"/>
      <c r="V69" s="109"/>
      <c r="W69" s="109"/>
      <c r="X69" s="109"/>
      <c r="Y69" s="109"/>
      <c r="Z69" s="109"/>
      <c r="AA69" s="110"/>
      <c r="AB69" s="109"/>
      <c r="AC69" s="110"/>
      <c r="AD69" s="5">
        <f t="shared" si="1"/>
        <v>0</v>
      </c>
      <c r="AE69" s="108">
        <f t="shared" si="8"/>
        <v>0</v>
      </c>
      <c r="AF69" s="10">
        <f t="shared" si="9"/>
        <v>2</v>
      </c>
      <c r="AG69" s="63">
        <f t="shared" si="10"/>
        <v>0</v>
      </c>
      <c r="AH69" s="305" t="str">
        <f t="shared" si="2"/>
        <v/>
      </c>
      <c r="AI69" s="306" t="str">
        <f t="shared" si="3"/>
        <v/>
      </c>
      <c r="AJ69" s="308"/>
      <c r="AK69" s="141">
        <f t="shared" si="4"/>
        <v>0</v>
      </c>
      <c r="AL69" s="63">
        <f t="shared" si="11"/>
        <v>0</v>
      </c>
      <c r="AM69" s="125">
        <f t="shared" si="5"/>
        <v>0</v>
      </c>
      <c r="AN69" s="63">
        <f t="shared" si="12"/>
        <v>0</v>
      </c>
      <c r="AO69" s="125">
        <f t="shared" si="6"/>
        <v>0</v>
      </c>
      <c r="AP69" s="63">
        <f t="shared" si="13"/>
        <v>0</v>
      </c>
      <c r="AQ69" s="125">
        <f t="shared" si="7"/>
        <v>0</v>
      </c>
      <c r="AR69" s="142">
        <f t="shared" si="14"/>
        <v>0</v>
      </c>
      <c r="AS69" s="85"/>
      <c r="AT69" s="57"/>
      <c r="AU69" s="57"/>
      <c r="AV69" s="57"/>
      <c r="AW69" s="57"/>
      <c r="AX69" s="12"/>
      <c r="BN69" s="58"/>
      <c r="BO69" s="377"/>
      <c r="BP69" s="377"/>
      <c r="BQ69" s="377"/>
    </row>
    <row r="70" spans="1:69" ht="12.75" customHeight="1" x14ac:dyDescent="0.2">
      <c r="A70" s="3"/>
      <c r="B70" s="5">
        <f t="shared" si="15"/>
        <v>20</v>
      </c>
      <c r="C70" s="372" t="s">
        <v>189</v>
      </c>
      <c r="D70" s="373" t="s">
        <v>189</v>
      </c>
      <c r="E70" s="13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09"/>
      <c r="S70" s="110"/>
      <c r="T70" s="109"/>
      <c r="U70" s="109"/>
      <c r="V70" s="109"/>
      <c r="W70" s="109"/>
      <c r="X70" s="109"/>
      <c r="Y70" s="109"/>
      <c r="Z70" s="109"/>
      <c r="AA70" s="110"/>
      <c r="AB70" s="109"/>
      <c r="AC70" s="110"/>
      <c r="AD70" s="5">
        <f t="shared" si="1"/>
        <v>0</v>
      </c>
      <c r="AE70" s="108">
        <f t="shared" si="8"/>
        <v>0</v>
      </c>
      <c r="AF70" s="10">
        <f t="shared" si="9"/>
        <v>2</v>
      </c>
      <c r="AG70" s="63">
        <f t="shared" si="10"/>
        <v>0</v>
      </c>
      <c r="AH70" s="305" t="str">
        <f t="shared" si="2"/>
        <v/>
      </c>
      <c r="AI70" s="306" t="str">
        <f t="shared" si="3"/>
        <v/>
      </c>
      <c r="AJ70" s="308"/>
      <c r="AK70" s="141">
        <f t="shared" si="4"/>
        <v>0</v>
      </c>
      <c r="AL70" s="63">
        <f t="shared" si="11"/>
        <v>0</v>
      </c>
      <c r="AM70" s="125">
        <f t="shared" si="5"/>
        <v>0</v>
      </c>
      <c r="AN70" s="63">
        <f t="shared" si="12"/>
        <v>0</v>
      </c>
      <c r="AO70" s="125">
        <f t="shared" si="6"/>
        <v>0</v>
      </c>
      <c r="AP70" s="63">
        <f t="shared" si="13"/>
        <v>0</v>
      </c>
      <c r="AQ70" s="125">
        <f t="shared" si="7"/>
        <v>0</v>
      </c>
      <c r="AR70" s="142">
        <f t="shared" si="14"/>
        <v>0</v>
      </c>
      <c r="AS70" s="85"/>
      <c r="AT70" s="57"/>
      <c r="AU70" s="57"/>
      <c r="AV70" s="57"/>
      <c r="AW70" s="57"/>
      <c r="AX70" s="12"/>
      <c r="BN70" s="58"/>
      <c r="BO70" s="377"/>
      <c r="BP70" s="377"/>
      <c r="BQ70" s="377"/>
    </row>
    <row r="71" spans="1:69" ht="12.75" customHeight="1" x14ac:dyDescent="0.2">
      <c r="A71" s="3"/>
      <c r="B71" s="5">
        <f t="shared" si="15"/>
        <v>21</v>
      </c>
      <c r="C71" s="372" t="s">
        <v>190</v>
      </c>
      <c r="D71" s="373" t="s">
        <v>190</v>
      </c>
      <c r="E71" s="13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109"/>
      <c r="S71" s="110"/>
      <c r="T71" s="109"/>
      <c r="U71" s="109"/>
      <c r="V71" s="109"/>
      <c r="W71" s="109"/>
      <c r="X71" s="109"/>
      <c r="Y71" s="109"/>
      <c r="Z71" s="109"/>
      <c r="AA71" s="110"/>
      <c r="AB71" s="109"/>
      <c r="AC71" s="110"/>
      <c r="AD71" s="5">
        <f t="shared" si="1"/>
        <v>0</v>
      </c>
      <c r="AE71" s="108">
        <f t="shared" si="8"/>
        <v>0</v>
      </c>
      <c r="AF71" s="10">
        <f t="shared" si="9"/>
        <v>2</v>
      </c>
      <c r="AG71" s="63">
        <f t="shared" si="10"/>
        <v>0</v>
      </c>
      <c r="AH71" s="305" t="str">
        <f t="shared" si="2"/>
        <v/>
      </c>
      <c r="AI71" s="306" t="str">
        <f t="shared" si="3"/>
        <v/>
      </c>
      <c r="AJ71" s="308"/>
      <c r="AK71" s="141">
        <f t="shared" si="4"/>
        <v>0</v>
      </c>
      <c r="AL71" s="63">
        <f t="shared" si="11"/>
        <v>0</v>
      </c>
      <c r="AM71" s="125">
        <f t="shared" si="5"/>
        <v>0</v>
      </c>
      <c r="AN71" s="63">
        <f t="shared" si="12"/>
        <v>0</v>
      </c>
      <c r="AO71" s="125">
        <f t="shared" si="6"/>
        <v>0</v>
      </c>
      <c r="AP71" s="63">
        <f t="shared" si="13"/>
        <v>0</v>
      </c>
      <c r="AQ71" s="125">
        <f t="shared" si="7"/>
        <v>0</v>
      </c>
      <c r="AR71" s="142">
        <f t="shared" si="14"/>
        <v>0</v>
      </c>
      <c r="AS71" s="85"/>
      <c r="AT71" s="57"/>
      <c r="AU71" s="57"/>
      <c r="AV71" s="57"/>
      <c r="AW71" s="57"/>
      <c r="AX71" s="12"/>
      <c r="BN71" s="54"/>
      <c r="BO71" s="377"/>
      <c r="BP71" s="377"/>
      <c r="BQ71" s="377"/>
    </row>
    <row r="72" spans="1:69" ht="12.75" customHeight="1" x14ac:dyDescent="0.2">
      <c r="A72" s="3"/>
      <c r="B72" s="5">
        <f t="shared" si="15"/>
        <v>22</v>
      </c>
      <c r="C72" s="372" t="s">
        <v>191</v>
      </c>
      <c r="D72" s="373" t="s">
        <v>191</v>
      </c>
      <c r="E72" s="13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  <c r="R72" s="109"/>
      <c r="S72" s="110"/>
      <c r="T72" s="109"/>
      <c r="U72" s="109"/>
      <c r="V72" s="109"/>
      <c r="W72" s="109"/>
      <c r="X72" s="109"/>
      <c r="Y72" s="109"/>
      <c r="Z72" s="109"/>
      <c r="AA72" s="110"/>
      <c r="AB72" s="109"/>
      <c r="AC72" s="110"/>
      <c r="AD72" s="5">
        <f t="shared" si="1"/>
        <v>0</v>
      </c>
      <c r="AE72" s="108">
        <f t="shared" si="8"/>
        <v>0</v>
      </c>
      <c r="AF72" s="10">
        <f t="shared" si="9"/>
        <v>2</v>
      </c>
      <c r="AG72" s="63">
        <f t="shared" si="10"/>
        <v>0</v>
      </c>
      <c r="AH72" s="305" t="str">
        <f t="shared" si="2"/>
        <v/>
      </c>
      <c r="AI72" s="306" t="str">
        <f t="shared" si="3"/>
        <v/>
      </c>
      <c r="AJ72" s="308"/>
      <c r="AK72" s="141">
        <f t="shared" si="4"/>
        <v>0</v>
      </c>
      <c r="AL72" s="63">
        <f t="shared" si="11"/>
        <v>0</v>
      </c>
      <c r="AM72" s="125">
        <f t="shared" si="5"/>
        <v>0</v>
      </c>
      <c r="AN72" s="63">
        <f t="shared" si="12"/>
        <v>0</v>
      </c>
      <c r="AO72" s="125">
        <f t="shared" si="6"/>
        <v>0</v>
      </c>
      <c r="AP72" s="63">
        <f t="shared" si="13"/>
        <v>0</v>
      </c>
      <c r="AQ72" s="125">
        <f t="shared" si="7"/>
        <v>0</v>
      </c>
      <c r="AR72" s="142">
        <f t="shared" si="14"/>
        <v>0</v>
      </c>
      <c r="AS72" s="85"/>
      <c r="AT72" s="57"/>
      <c r="AU72" s="57"/>
      <c r="AV72" s="57"/>
      <c r="AW72" s="57"/>
      <c r="AX72" s="12"/>
    </row>
    <row r="73" spans="1:69" ht="12.75" customHeight="1" x14ac:dyDescent="0.2">
      <c r="A73" s="3"/>
      <c r="B73" s="5">
        <f t="shared" si="15"/>
        <v>23</v>
      </c>
      <c r="C73" s="372" t="s">
        <v>192</v>
      </c>
      <c r="D73" s="373" t="s">
        <v>192</v>
      </c>
      <c r="E73" s="13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10"/>
      <c r="T73" s="109"/>
      <c r="U73" s="109"/>
      <c r="V73" s="109"/>
      <c r="W73" s="109"/>
      <c r="X73" s="109"/>
      <c r="Y73" s="109"/>
      <c r="Z73" s="109"/>
      <c r="AA73" s="110"/>
      <c r="AB73" s="109"/>
      <c r="AC73" s="110"/>
      <c r="AD73" s="5">
        <f t="shared" si="1"/>
        <v>0</v>
      </c>
      <c r="AE73" s="108">
        <f t="shared" si="8"/>
        <v>0</v>
      </c>
      <c r="AF73" s="10">
        <f t="shared" si="9"/>
        <v>2</v>
      </c>
      <c r="AG73" s="63">
        <f t="shared" si="10"/>
        <v>0</v>
      </c>
      <c r="AH73" s="305" t="str">
        <f t="shared" si="2"/>
        <v/>
      </c>
      <c r="AI73" s="306" t="str">
        <f t="shared" si="3"/>
        <v/>
      </c>
      <c r="AJ73" s="308"/>
      <c r="AK73" s="141">
        <f t="shared" si="4"/>
        <v>0</v>
      </c>
      <c r="AL73" s="63">
        <f t="shared" si="11"/>
        <v>0</v>
      </c>
      <c r="AM73" s="125">
        <f t="shared" si="5"/>
        <v>0</v>
      </c>
      <c r="AN73" s="63">
        <f t="shared" si="12"/>
        <v>0</v>
      </c>
      <c r="AO73" s="125">
        <f t="shared" si="6"/>
        <v>0</v>
      </c>
      <c r="AP73" s="63">
        <f t="shared" si="13"/>
        <v>0</v>
      </c>
      <c r="AQ73" s="125">
        <f t="shared" si="7"/>
        <v>0</v>
      </c>
      <c r="AR73" s="142">
        <f t="shared" si="14"/>
        <v>0</v>
      </c>
      <c r="AS73" s="85"/>
      <c r="AT73" s="57"/>
      <c r="AU73" s="57"/>
      <c r="AV73" s="57"/>
      <c r="AW73" s="57"/>
      <c r="AX73" s="12"/>
    </row>
    <row r="74" spans="1:69" ht="12.75" customHeight="1" x14ac:dyDescent="0.2">
      <c r="A74" s="3"/>
      <c r="B74" s="5">
        <f t="shared" si="15"/>
        <v>24</v>
      </c>
      <c r="C74" s="372" t="s">
        <v>193</v>
      </c>
      <c r="D74" s="373" t="s">
        <v>193</v>
      </c>
      <c r="E74" s="13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  <c r="R74" s="109"/>
      <c r="S74" s="110"/>
      <c r="T74" s="109"/>
      <c r="U74" s="109"/>
      <c r="V74" s="109"/>
      <c r="W74" s="109"/>
      <c r="X74" s="109"/>
      <c r="Y74" s="109"/>
      <c r="Z74" s="109"/>
      <c r="AA74" s="110"/>
      <c r="AB74" s="109"/>
      <c r="AC74" s="110"/>
      <c r="AD74" s="5">
        <f t="shared" si="1"/>
        <v>0</v>
      </c>
      <c r="AE74" s="108">
        <f t="shared" si="8"/>
        <v>0</v>
      </c>
      <c r="AF74" s="10">
        <f t="shared" si="9"/>
        <v>2</v>
      </c>
      <c r="AG74" s="63">
        <f t="shared" si="10"/>
        <v>0</v>
      </c>
      <c r="AH74" s="305" t="str">
        <f t="shared" si="2"/>
        <v/>
      </c>
      <c r="AI74" s="306" t="str">
        <f t="shared" si="3"/>
        <v/>
      </c>
      <c r="AJ74" s="308"/>
      <c r="AK74" s="141">
        <f t="shared" si="4"/>
        <v>0</v>
      </c>
      <c r="AL74" s="63">
        <f t="shared" si="11"/>
        <v>0</v>
      </c>
      <c r="AM74" s="125">
        <f t="shared" si="5"/>
        <v>0</v>
      </c>
      <c r="AN74" s="63">
        <f t="shared" si="12"/>
        <v>0</v>
      </c>
      <c r="AO74" s="125">
        <f t="shared" si="6"/>
        <v>0</v>
      </c>
      <c r="AP74" s="63">
        <f t="shared" si="13"/>
        <v>0</v>
      </c>
      <c r="AQ74" s="125">
        <f t="shared" si="7"/>
        <v>0</v>
      </c>
      <c r="AR74" s="142">
        <f t="shared" si="14"/>
        <v>0</v>
      </c>
      <c r="AS74" s="85"/>
      <c r="AT74" s="57"/>
      <c r="AU74" s="57"/>
      <c r="AV74" s="57"/>
      <c r="AW74" s="57"/>
      <c r="AX74" s="12"/>
    </row>
    <row r="75" spans="1:69" ht="12.75" customHeight="1" x14ac:dyDescent="0.2">
      <c r="A75" s="3"/>
      <c r="B75" s="5">
        <f t="shared" si="15"/>
        <v>25</v>
      </c>
      <c r="C75" s="372" t="s">
        <v>194</v>
      </c>
      <c r="D75" s="373" t="s">
        <v>194</v>
      </c>
      <c r="E75" s="13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109"/>
      <c r="S75" s="110"/>
      <c r="T75" s="109"/>
      <c r="U75" s="109"/>
      <c r="V75" s="109"/>
      <c r="W75" s="109"/>
      <c r="X75" s="109"/>
      <c r="Y75" s="109"/>
      <c r="Z75" s="109"/>
      <c r="AA75" s="110"/>
      <c r="AB75" s="109"/>
      <c r="AC75" s="110"/>
      <c r="AD75" s="5">
        <f t="shared" si="1"/>
        <v>0</v>
      </c>
      <c r="AE75" s="108">
        <f t="shared" si="8"/>
        <v>0</v>
      </c>
      <c r="AF75" s="10">
        <f t="shared" si="9"/>
        <v>2</v>
      </c>
      <c r="AG75" s="63">
        <f t="shared" si="10"/>
        <v>0</v>
      </c>
      <c r="AH75" s="305" t="str">
        <f t="shared" si="2"/>
        <v/>
      </c>
      <c r="AI75" s="306" t="str">
        <f t="shared" si="3"/>
        <v/>
      </c>
      <c r="AJ75" s="308"/>
      <c r="AK75" s="141">
        <f t="shared" si="4"/>
        <v>0</v>
      </c>
      <c r="AL75" s="63">
        <f t="shared" si="11"/>
        <v>0</v>
      </c>
      <c r="AM75" s="125">
        <f t="shared" si="5"/>
        <v>0</v>
      </c>
      <c r="AN75" s="63">
        <f t="shared" si="12"/>
        <v>0</v>
      </c>
      <c r="AO75" s="125">
        <f t="shared" si="6"/>
        <v>0</v>
      </c>
      <c r="AP75" s="63">
        <f t="shared" si="13"/>
        <v>0</v>
      </c>
      <c r="AQ75" s="125">
        <f t="shared" si="7"/>
        <v>0</v>
      </c>
      <c r="AR75" s="142">
        <f t="shared" si="14"/>
        <v>0</v>
      </c>
      <c r="AS75" s="85"/>
      <c r="AT75" s="57"/>
      <c r="AU75" s="57"/>
      <c r="AV75" s="57"/>
      <c r="AW75" s="57"/>
      <c r="AX75" s="12"/>
      <c r="BO75" s="46" t="str">
        <f>L17</f>
        <v>1) Ciencias de la vida: Cuerpo humano y salud</v>
      </c>
    </row>
    <row r="76" spans="1:69" ht="12.75" customHeight="1" x14ac:dyDescent="0.2">
      <c r="A76" s="3"/>
      <c r="B76" s="5">
        <f t="shared" si="15"/>
        <v>26</v>
      </c>
      <c r="C76" s="372" t="s">
        <v>195</v>
      </c>
      <c r="D76" s="373" t="s">
        <v>195</v>
      </c>
      <c r="E76" s="13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09"/>
      <c r="S76" s="110"/>
      <c r="T76" s="109"/>
      <c r="U76" s="109"/>
      <c r="V76" s="109"/>
      <c r="W76" s="109"/>
      <c r="X76" s="109"/>
      <c r="Y76" s="109"/>
      <c r="Z76" s="109"/>
      <c r="AA76" s="110"/>
      <c r="AB76" s="109"/>
      <c r="AC76" s="110"/>
      <c r="AD76" s="5">
        <f t="shared" si="1"/>
        <v>0</v>
      </c>
      <c r="AE76" s="108">
        <f t="shared" si="8"/>
        <v>0</v>
      </c>
      <c r="AF76" s="10">
        <f t="shared" si="9"/>
        <v>2</v>
      </c>
      <c r="AG76" s="63">
        <f t="shared" si="10"/>
        <v>0</v>
      </c>
      <c r="AH76" s="305" t="str">
        <f t="shared" si="2"/>
        <v/>
      </c>
      <c r="AI76" s="306" t="str">
        <f t="shared" si="3"/>
        <v/>
      </c>
      <c r="AJ76" s="308"/>
      <c r="AK76" s="141">
        <f t="shared" si="4"/>
        <v>0</v>
      </c>
      <c r="AL76" s="63">
        <f t="shared" si="11"/>
        <v>0</v>
      </c>
      <c r="AM76" s="125">
        <f t="shared" si="5"/>
        <v>0</v>
      </c>
      <c r="AN76" s="63">
        <f t="shared" si="12"/>
        <v>0</v>
      </c>
      <c r="AO76" s="125">
        <f t="shared" si="6"/>
        <v>0</v>
      </c>
      <c r="AP76" s="63">
        <f t="shared" si="13"/>
        <v>0</v>
      </c>
      <c r="AQ76" s="125">
        <f t="shared" si="7"/>
        <v>0</v>
      </c>
      <c r="AR76" s="142">
        <f t="shared" si="14"/>
        <v>0</v>
      </c>
      <c r="AS76" s="85"/>
      <c r="AT76" s="57"/>
      <c r="AU76" s="57"/>
      <c r="AV76" s="57"/>
      <c r="AW76" s="57"/>
      <c r="AX76" s="12"/>
      <c r="BO76" s="46" t="str">
        <f>L19</f>
        <v>2) Ciencias de la vida</v>
      </c>
    </row>
    <row r="77" spans="1:69" ht="12.75" customHeight="1" x14ac:dyDescent="0.2">
      <c r="A77" s="3"/>
      <c r="B77" s="5">
        <f t="shared" si="15"/>
        <v>27</v>
      </c>
      <c r="C77" s="372" t="s">
        <v>196</v>
      </c>
      <c r="D77" s="373" t="s">
        <v>196</v>
      </c>
      <c r="E77" s="13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109"/>
      <c r="S77" s="110"/>
      <c r="T77" s="109"/>
      <c r="U77" s="109"/>
      <c r="V77" s="109"/>
      <c r="W77" s="109"/>
      <c r="X77" s="109"/>
      <c r="Y77" s="109"/>
      <c r="Z77" s="109"/>
      <c r="AA77" s="110"/>
      <c r="AB77" s="109"/>
      <c r="AC77" s="110"/>
      <c r="AD77" s="5">
        <f t="shared" si="1"/>
        <v>0</v>
      </c>
      <c r="AE77" s="108">
        <f t="shared" si="8"/>
        <v>0</v>
      </c>
      <c r="AF77" s="10">
        <f t="shared" si="9"/>
        <v>2</v>
      </c>
      <c r="AG77" s="63">
        <f t="shared" si="10"/>
        <v>0</v>
      </c>
      <c r="AH77" s="305" t="str">
        <f t="shared" si="2"/>
        <v/>
      </c>
      <c r="AI77" s="306" t="str">
        <f t="shared" si="3"/>
        <v/>
      </c>
      <c r="AJ77" s="308"/>
      <c r="AK77" s="141">
        <f t="shared" si="4"/>
        <v>0</v>
      </c>
      <c r="AL77" s="63">
        <f t="shared" si="11"/>
        <v>0</v>
      </c>
      <c r="AM77" s="125">
        <f t="shared" si="5"/>
        <v>0</v>
      </c>
      <c r="AN77" s="63">
        <f t="shared" si="12"/>
        <v>0</v>
      </c>
      <c r="AO77" s="125">
        <f t="shared" si="6"/>
        <v>0</v>
      </c>
      <c r="AP77" s="63">
        <f t="shared" si="13"/>
        <v>0</v>
      </c>
      <c r="AQ77" s="125">
        <f t="shared" si="7"/>
        <v>0</v>
      </c>
      <c r="AR77" s="142">
        <f t="shared" si="14"/>
        <v>0</v>
      </c>
      <c r="AS77" s="85"/>
      <c r="AT77" s="57"/>
      <c r="AU77" s="57"/>
      <c r="AV77" s="57"/>
      <c r="AW77" s="57"/>
      <c r="AX77" s="12"/>
      <c r="BO77" s="46" t="str">
        <f>L24</f>
        <v>3) Ciencias Físicas y Químicas</v>
      </c>
    </row>
    <row r="78" spans="1:69" ht="12.75" customHeight="1" x14ac:dyDescent="0.2">
      <c r="A78" s="3"/>
      <c r="B78" s="5">
        <f t="shared" si="15"/>
        <v>28</v>
      </c>
      <c r="C78" s="372" t="s">
        <v>197</v>
      </c>
      <c r="D78" s="373" t="s">
        <v>197</v>
      </c>
      <c r="E78" s="13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109"/>
      <c r="S78" s="110"/>
      <c r="T78" s="109"/>
      <c r="U78" s="109"/>
      <c r="V78" s="109"/>
      <c r="W78" s="109"/>
      <c r="X78" s="109"/>
      <c r="Y78" s="109"/>
      <c r="Z78" s="109"/>
      <c r="AA78" s="110"/>
      <c r="AB78" s="109"/>
      <c r="AC78" s="110"/>
      <c r="AD78" s="5">
        <f t="shared" si="1"/>
        <v>0</v>
      </c>
      <c r="AE78" s="108">
        <f t="shared" si="8"/>
        <v>0</v>
      </c>
      <c r="AF78" s="10">
        <f t="shared" si="9"/>
        <v>2</v>
      </c>
      <c r="AG78" s="63">
        <f t="shared" si="10"/>
        <v>0</v>
      </c>
      <c r="AH78" s="305" t="str">
        <f t="shared" si="2"/>
        <v/>
      </c>
      <c r="AI78" s="306" t="str">
        <f t="shared" si="3"/>
        <v/>
      </c>
      <c r="AJ78" s="308"/>
      <c r="AK78" s="141">
        <f t="shared" si="4"/>
        <v>0</v>
      </c>
      <c r="AL78" s="63">
        <f t="shared" si="11"/>
        <v>0</v>
      </c>
      <c r="AM78" s="125">
        <f t="shared" si="5"/>
        <v>0</v>
      </c>
      <c r="AN78" s="63">
        <f t="shared" si="12"/>
        <v>0</v>
      </c>
      <c r="AO78" s="125">
        <f t="shared" si="6"/>
        <v>0</v>
      </c>
      <c r="AP78" s="63">
        <f t="shared" si="13"/>
        <v>0</v>
      </c>
      <c r="AQ78" s="125">
        <f t="shared" si="7"/>
        <v>0</v>
      </c>
      <c r="AR78" s="142">
        <f t="shared" si="14"/>
        <v>0</v>
      </c>
      <c r="AS78" s="85"/>
      <c r="AT78" s="57"/>
      <c r="AU78" s="57"/>
      <c r="AV78" s="57"/>
      <c r="AW78" s="57"/>
      <c r="AX78" s="12"/>
      <c r="BO78" s="46" t="str">
        <f>L27</f>
        <v>4) Ciencias de la Tierra y el Universo</v>
      </c>
    </row>
    <row r="79" spans="1:69" ht="12.75" customHeight="1" x14ac:dyDescent="0.2">
      <c r="A79" s="3"/>
      <c r="B79" s="5">
        <f t="shared" si="15"/>
        <v>29</v>
      </c>
      <c r="C79" s="372" t="s">
        <v>198</v>
      </c>
      <c r="D79" s="373" t="s">
        <v>198</v>
      </c>
      <c r="E79" s="13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09"/>
      <c r="S79" s="110"/>
      <c r="T79" s="109"/>
      <c r="U79" s="109"/>
      <c r="V79" s="109"/>
      <c r="W79" s="109"/>
      <c r="X79" s="109"/>
      <c r="Y79" s="109"/>
      <c r="Z79" s="109"/>
      <c r="AA79" s="110"/>
      <c r="AB79" s="109"/>
      <c r="AC79" s="110"/>
      <c r="AD79" s="5">
        <f t="shared" si="1"/>
        <v>0</v>
      </c>
      <c r="AE79" s="108">
        <f t="shared" si="8"/>
        <v>0</v>
      </c>
      <c r="AF79" s="10">
        <f t="shared" si="9"/>
        <v>2</v>
      </c>
      <c r="AG79" s="63">
        <f t="shared" si="10"/>
        <v>0</v>
      </c>
      <c r="AH79" s="305" t="str">
        <f t="shared" si="2"/>
        <v/>
      </c>
      <c r="AI79" s="306" t="str">
        <f t="shared" si="3"/>
        <v/>
      </c>
      <c r="AJ79" s="308"/>
      <c r="AK79" s="141">
        <f t="shared" si="4"/>
        <v>0</v>
      </c>
      <c r="AL79" s="63">
        <f t="shared" si="11"/>
        <v>0</v>
      </c>
      <c r="AM79" s="125">
        <f t="shared" si="5"/>
        <v>0</v>
      </c>
      <c r="AN79" s="63">
        <f t="shared" si="12"/>
        <v>0</v>
      </c>
      <c r="AO79" s="125">
        <f t="shared" si="6"/>
        <v>0</v>
      </c>
      <c r="AP79" s="63">
        <f t="shared" si="13"/>
        <v>0</v>
      </c>
      <c r="AQ79" s="125">
        <f t="shared" si="7"/>
        <v>0</v>
      </c>
      <c r="AR79" s="142">
        <f t="shared" si="14"/>
        <v>0</v>
      </c>
      <c r="AS79" s="85"/>
      <c r="AT79" s="57"/>
      <c r="AU79" s="57"/>
      <c r="AV79" s="57"/>
      <c r="AW79" s="57"/>
      <c r="AX79" s="12"/>
    </row>
    <row r="80" spans="1:69" ht="12.75" customHeight="1" x14ac:dyDescent="0.2">
      <c r="A80" s="3"/>
      <c r="B80" s="5">
        <f t="shared" si="15"/>
        <v>30</v>
      </c>
      <c r="C80" s="372" t="s">
        <v>199</v>
      </c>
      <c r="D80" s="373" t="s">
        <v>199</v>
      </c>
      <c r="E80" s="13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09"/>
      <c r="S80" s="110"/>
      <c r="T80" s="109"/>
      <c r="U80" s="109"/>
      <c r="V80" s="109"/>
      <c r="W80" s="109"/>
      <c r="X80" s="109"/>
      <c r="Y80" s="109"/>
      <c r="Z80" s="109"/>
      <c r="AA80" s="110"/>
      <c r="AB80" s="109"/>
      <c r="AC80" s="110"/>
      <c r="AD80" s="5">
        <f t="shared" si="1"/>
        <v>0</v>
      </c>
      <c r="AE80" s="108">
        <f t="shared" si="8"/>
        <v>0</v>
      </c>
      <c r="AF80" s="10">
        <f t="shared" si="9"/>
        <v>2</v>
      </c>
      <c r="AG80" s="63">
        <f t="shared" si="10"/>
        <v>0</v>
      </c>
      <c r="AH80" s="305" t="str">
        <f t="shared" si="2"/>
        <v/>
      </c>
      <c r="AI80" s="306" t="str">
        <f t="shared" si="3"/>
        <v/>
      </c>
      <c r="AJ80" s="308"/>
      <c r="AK80" s="141">
        <f t="shared" si="4"/>
        <v>0</v>
      </c>
      <c r="AL80" s="63">
        <f t="shared" si="11"/>
        <v>0</v>
      </c>
      <c r="AM80" s="125">
        <f t="shared" si="5"/>
        <v>0</v>
      </c>
      <c r="AN80" s="63">
        <f t="shared" si="12"/>
        <v>0</v>
      </c>
      <c r="AO80" s="125">
        <f t="shared" si="6"/>
        <v>0</v>
      </c>
      <c r="AP80" s="63">
        <f t="shared" si="13"/>
        <v>0</v>
      </c>
      <c r="AQ80" s="125">
        <f t="shared" si="7"/>
        <v>0</v>
      </c>
      <c r="AR80" s="142">
        <f t="shared" si="14"/>
        <v>0</v>
      </c>
      <c r="AS80" s="85"/>
      <c r="AT80" s="57"/>
      <c r="AU80" s="57"/>
      <c r="AV80" s="57"/>
      <c r="AW80" s="57"/>
      <c r="AX80" s="12"/>
    </row>
    <row r="81" spans="1:50" ht="12.75" customHeight="1" x14ac:dyDescent="0.2">
      <c r="A81" s="3"/>
      <c r="B81" s="5">
        <f t="shared" si="15"/>
        <v>31</v>
      </c>
      <c r="C81" s="372" t="s">
        <v>200</v>
      </c>
      <c r="D81" s="373" t="s">
        <v>200</v>
      </c>
      <c r="E81" s="13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09"/>
      <c r="S81" s="110"/>
      <c r="T81" s="109"/>
      <c r="U81" s="109"/>
      <c r="V81" s="109"/>
      <c r="W81" s="109"/>
      <c r="X81" s="109"/>
      <c r="Y81" s="109"/>
      <c r="Z81" s="109"/>
      <c r="AA81" s="110"/>
      <c r="AB81" s="109"/>
      <c r="AC81" s="110"/>
      <c r="AD81" s="5">
        <f t="shared" si="1"/>
        <v>0</v>
      </c>
      <c r="AE81" s="108">
        <f t="shared" si="8"/>
        <v>0</v>
      </c>
      <c r="AF81" s="10">
        <f t="shared" si="9"/>
        <v>2</v>
      </c>
      <c r="AG81" s="63">
        <f t="shared" si="10"/>
        <v>0</v>
      </c>
      <c r="AH81" s="305" t="str">
        <f t="shared" si="2"/>
        <v/>
      </c>
      <c r="AI81" s="306" t="str">
        <f t="shared" si="3"/>
        <v/>
      </c>
      <c r="AJ81" s="308"/>
      <c r="AK81" s="141">
        <f t="shared" si="4"/>
        <v>0</v>
      </c>
      <c r="AL81" s="63">
        <f t="shared" si="11"/>
        <v>0</v>
      </c>
      <c r="AM81" s="125">
        <f t="shared" si="5"/>
        <v>0</v>
      </c>
      <c r="AN81" s="63">
        <f t="shared" si="12"/>
        <v>0</v>
      </c>
      <c r="AO81" s="125">
        <f t="shared" si="6"/>
        <v>0</v>
      </c>
      <c r="AP81" s="63">
        <f t="shared" si="13"/>
        <v>0</v>
      </c>
      <c r="AQ81" s="125">
        <f t="shared" si="7"/>
        <v>0</v>
      </c>
      <c r="AR81" s="142">
        <f t="shared" si="14"/>
        <v>0</v>
      </c>
      <c r="AS81" s="85"/>
      <c r="AT81" s="57"/>
      <c r="AU81" s="57"/>
      <c r="AV81" s="57"/>
      <c r="AW81" s="57"/>
      <c r="AX81" s="12"/>
    </row>
    <row r="82" spans="1:50" ht="12.75" customHeight="1" x14ac:dyDescent="0.2">
      <c r="A82" s="3"/>
      <c r="B82" s="5">
        <f t="shared" si="15"/>
        <v>32</v>
      </c>
      <c r="C82" s="372" t="s">
        <v>201</v>
      </c>
      <c r="D82" s="373" t="s">
        <v>201</v>
      </c>
      <c r="E82" s="13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09"/>
      <c r="S82" s="110"/>
      <c r="T82" s="109"/>
      <c r="U82" s="109"/>
      <c r="V82" s="109"/>
      <c r="W82" s="109"/>
      <c r="X82" s="109"/>
      <c r="Y82" s="109"/>
      <c r="Z82" s="109"/>
      <c r="AA82" s="110"/>
      <c r="AB82" s="109"/>
      <c r="AC82" s="110"/>
      <c r="AD82" s="5">
        <f t="shared" si="1"/>
        <v>0</v>
      </c>
      <c r="AE82" s="108">
        <f t="shared" si="8"/>
        <v>0</v>
      </c>
      <c r="AF82" s="10">
        <f t="shared" si="9"/>
        <v>2</v>
      </c>
      <c r="AG82" s="63">
        <f t="shared" si="10"/>
        <v>0</v>
      </c>
      <c r="AH82" s="305" t="str">
        <f t="shared" si="2"/>
        <v/>
      </c>
      <c r="AI82" s="306" t="str">
        <f t="shared" si="3"/>
        <v/>
      </c>
      <c r="AJ82" s="308"/>
      <c r="AK82" s="141">
        <f t="shared" si="4"/>
        <v>0</v>
      </c>
      <c r="AL82" s="63">
        <f t="shared" si="11"/>
        <v>0</v>
      </c>
      <c r="AM82" s="125">
        <f t="shared" si="5"/>
        <v>0</v>
      </c>
      <c r="AN82" s="63">
        <f t="shared" si="12"/>
        <v>0</v>
      </c>
      <c r="AO82" s="125">
        <f t="shared" si="6"/>
        <v>0</v>
      </c>
      <c r="AP82" s="63">
        <f t="shared" si="13"/>
        <v>0</v>
      </c>
      <c r="AQ82" s="125">
        <f t="shared" si="7"/>
        <v>0</v>
      </c>
      <c r="AR82" s="142">
        <f t="shared" si="14"/>
        <v>0</v>
      </c>
      <c r="AS82" s="85"/>
      <c r="AT82" s="57"/>
      <c r="AU82" s="57"/>
      <c r="AV82" s="57"/>
      <c r="AW82" s="57"/>
      <c r="AX82" s="12"/>
    </row>
    <row r="83" spans="1:50" ht="12.75" customHeight="1" x14ac:dyDescent="0.2">
      <c r="A83" s="3"/>
      <c r="B83" s="5">
        <f t="shared" si="15"/>
        <v>33</v>
      </c>
      <c r="C83" s="372" t="s">
        <v>202</v>
      </c>
      <c r="D83" s="373" t="s">
        <v>202</v>
      </c>
      <c r="E83" s="13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09"/>
      <c r="S83" s="110"/>
      <c r="T83" s="109"/>
      <c r="U83" s="109"/>
      <c r="V83" s="109"/>
      <c r="W83" s="109"/>
      <c r="X83" s="109"/>
      <c r="Y83" s="109"/>
      <c r="Z83" s="109"/>
      <c r="AA83" s="110"/>
      <c r="AB83" s="109"/>
      <c r="AC83" s="110"/>
      <c r="AD83" s="5">
        <f t="shared" si="1"/>
        <v>0</v>
      </c>
      <c r="AE83" s="108">
        <f t="shared" si="8"/>
        <v>0</v>
      </c>
      <c r="AF83" s="10">
        <f t="shared" si="9"/>
        <v>2</v>
      </c>
      <c r="AG83" s="63">
        <f t="shared" si="10"/>
        <v>0</v>
      </c>
      <c r="AH83" s="305" t="str">
        <f t="shared" si="2"/>
        <v/>
      </c>
      <c r="AI83" s="306" t="str">
        <f t="shared" si="3"/>
        <v/>
      </c>
      <c r="AJ83" s="308"/>
      <c r="AK83" s="141">
        <f t="shared" si="4"/>
        <v>0</v>
      </c>
      <c r="AL83" s="63">
        <f t="shared" si="11"/>
        <v>0</v>
      </c>
      <c r="AM83" s="125">
        <f t="shared" si="5"/>
        <v>0</v>
      </c>
      <c r="AN83" s="63">
        <f t="shared" si="12"/>
        <v>0</v>
      </c>
      <c r="AO83" s="125">
        <f t="shared" si="6"/>
        <v>0</v>
      </c>
      <c r="AP83" s="63">
        <f t="shared" si="13"/>
        <v>0</v>
      </c>
      <c r="AQ83" s="125">
        <f t="shared" si="7"/>
        <v>0</v>
      </c>
      <c r="AR83" s="142">
        <f t="shared" si="14"/>
        <v>0</v>
      </c>
      <c r="AS83" s="85"/>
      <c r="AT83" s="57"/>
      <c r="AU83" s="57"/>
      <c r="AV83" s="57"/>
      <c r="AW83" s="57"/>
      <c r="AX83" s="12"/>
    </row>
    <row r="84" spans="1:50" ht="12.75" customHeight="1" x14ac:dyDescent="0.2">
      <c r="A84" s="3"/>
      <c r="B84" s="5">
        <f t="shared" si="15"/>
        <v>34</v>
      </c>
      <c r="C84" s="372" t="s">
        <v>203</v>
      </c>
      <c r="D84" s="373" t="s">
        <v>203</v>
      </c>
      <c r="E84" s="13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09"/>
      <c r="S84" s="110"/>
      <c r="T84" s="109"/>
      <c r="U84" s="109"/>
      <c r="V84" s="109"/>
      <c r="W84" s="109"/>
      <c r="X84" s="109"/>
      <c r="Y84" s="109"/>
      <c r="Z84" s="109"/>
      <c r="AA84" s="110"/>
      <c r="AB84" s="109"/>
      <c r="AC84" s="110"/>
      <c r="AD84" s="5">
        <f t="shared" si="1"/>
        <v>0</v>
      </c>
      <c r="AE84" s="108">
        <f t="shared" si="8"/>
        <v>0</v>
      </c>
      <c r="AF84" s="10">
        <f t="shared" si="9"/>
        <v>2</v>
      </c>
      <c r="AG84" s="63">
        <f t="shared" si="10"/>
        <v>0</v>
      </c>
      <c r="AH84" s="305" t="str">
        <f t="shared" si="2"/>
        <v/>
      </c>
      <c r="AI84" s="306" t="str">
        <f t="shared" si="3"/>
        <v/>
      </c>
      <c r="AJ84" s="308"/>
      <c r="AK84" s="141">
        <f t="shared" si="4"/>
        <v>0</v>
      </c>
      <c r="AL84" s="63">
        <f t="shared" si="11"/>
        <v>0</v>
      </c>
      <c r="AM84" s="125">
        <f t="shared" si="5"/>
        <v>0</v>
      </c>
      <c r="AN84" s="63">
        <f t="shared" si="12"/>
        <v>0</v>
      </c>
      <c r="AO84" s="125">
        <f t="shared" si="6"/>
        <v>0</v>
      </c>
      <c r="AP84" s="63">
        <f t="shared" si="13"/>
        <v>0</v>
      </c>
      <c r="AQ84" s="125">
        <f t="shared" si="7"/>
        <v>0</v>
      </c>
      <c r="AR84" s="142">
        <f t="shared" si="14"/>
        <v>0</v>
      </c>
      <c r="AS84" s="85"/>
      <c r="AT84" s="57"/>
      <c r="AU84" s="57"/>
      <c r="AV84" s="57"/>
      <c r="AW84" s="57"/>
      <c r="AX84" s="12"/>
    </row>
    <row r="85" spans="1:50" ht="12.75" customHeight="1" x14ac:dyDescent="0.2">
      <c r="A85" s="3"/>
      <c r="B85" s="5">
        <f t="shared" si="15"/>
        <v>35</v>
      </c>
      <c r="C85" s="372" t="s">
        <v>204</v>
      </c>
      <c r="D85" s="373" t="s">
        <v>204</v>
      </c>
      <c r="E85" s="13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09"/>
      <c r="S85" s="110"/>
      <c r="T85" s="109"/>
      <c r="U85" s="109"/>
      <c r="V85" s="109"/>
      <c r="W85" s="109"/>
      <c r="X85" s="109"/>
      <c r="Y85" s="109"/>
      <c r="Z85" s="109"/>
      <c r="AA85" s="110"/>
      <c r="AB85" s="109"/>
      <c r="AC85" s="110"/>
      <c r="AD85" s="5">
        <f t="shared" si="1"/>
        <v>0</v>
      </c>
      <c r="AE85" s="108">
        <f t="shared" si="8"/>
        <v>0</v>
      </c>
      <c r="AF85" s="10">
        <f t="shared" si="9"/>
        <v>2</v>
      </c>
      <c r="AG85" s="63">
        <f t="shared" si="10"/>
        <v>0</v>
      </c>
      <c r="AH85" s="305" t="str">
        <f t="shared" si="2"/>
        <v/>
      </c>
      <c r="AI85" s="306" t="str">
        <f t="shared" si="3"/>
        <v/>
      </c>
      <c r="AJ85" s="308"/>
      <c r="AK85" s="141">
        <f t="shared" si="4"/>
        <v>0</v>
      </c>
      <c r="AL85" s="63">
        <f t="shared" si="11"/>
        <v>0</v>
      </c>
      <c r="AM85" s="125">
        <f t="shared" si="5"/>
        <v>0</v>
      </c>
      <c r="AN85" s="63">
        <f t="shared" si="12"/>
        <v>0</v>
      </c>
      <c r="AO85" s="125">
        <f t="shared" si="6"/>
        <v>0</v>
      </c>
      <c r="AP85" s="63">
        <f t="shared" si="13"/>
        <v>0</v>
      </c>
      <c r="AQ85" s="125">
        <f t="shared" si="7"/>
        <v>0</v>
      </c>
      <c r="AR85" s="142">
        <f t="shared" si="14"/>
        <v>0</v>
      </c>
      <c r="AS85" s="85"/>
      <c r="AT85" s="57"/>
      <c r="AU85" s="57"/>
      <c r="AV85" s="57"/>
      <c r="AW85" s="57"/>
      <c r="AX85" s="12"/>
    </row>
    <row r="86" spans="1:50" ht="12.75" customHeight="1" x14ac:dyDescent="0.2">
      <c r="A86" s="3"/>
      <c r="B86" s="5">
        <f t="shared" si="15"/>
        <v>36</v>
      </c>
      <c r="C86" s="372" t="s">
        <v>205</v>
      </c>
      <c r="D86" s="373" t="s">
        <v>205</v>
      </c>
      <c r="E86" s="13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10"/>
      <c r="R86" s="109"/>
      <c r="S86" s="110"/>
      <c r="T86" s="109"/>
      <c r="U86" s="109"/>
      <c r="V86" s="109"/>
      <c r="W86" s="109"/>
      <c r="X86" s="109"/>
      <c r="Y86" s="109"/>
      <c r="Z86" s="109"/>
      <c r="AA86" s="110"/>
      <c r="AB86" s="109"/>
      <c r="AC86" s="110"/>
      <c r="AD86" s="5">
        <f t="shared" si="1"/>
        <v>0</v>
      </c>
      <c r="AE86" s="108">
        <f t="shared" si="8"/>
        <v>0</v>
      </c>
      <c r="AF86" s="10">
        <f t="shared" si="9"/>
        <v>2</v>
      </c>
      <c r="AG86" s="63">
        <f t="shared" si="10"/>
        <v>0</v>
      </c>
      <c r="AH86" s="305" t="str">
        <f t="shared" si="2"/>
        <v/>
      </c>
      <c r="AI86" s="306" t="str">
        <f t="shared" si="3"/>
        <v/>
      </c>
      <c r="AJ86" s="308"/>
      <c r="AK86" s="141">
        <f t="shared" si="4"/>
        <v>0</v>
      </c>
      <c r="AL86" s="63">
        <f t="shared" si="11"/>
        <v>0</v>
      </c>
      <c r="AM86" s="125">
        <f t="shared" si="5"/>
        <v>0</v>
      </c>
      <c r="AN86" s="63">
        <f t="shared" si="12"/>
        <v>0</v>
      </c>
      <c r="AO86" s="125">
        <f t="shared" si="6"/>
        <v>0</v>
      </c>
      <c r="AP86" s="63">
        <f t="shared" si="13"/>
        <v>0</v>
      </c>
      <c r="AQ86" s="125">
        <f t="shared" si="7"/>
        <v>0</v>
      </c>
      <c r="AR86" s="142">
        <f t="shared" si="14"/>
        <v>0</v>
      </c>
      <c r="AS86" s="85"/>
      <c r="AT86" s="57"/>
      <c r="AU86" s="57"/>
      <c r="AV86" s="57"/>
      <c r="AW86" s="57"/>
      <c r="AX86" s="12"/>
    </row>
    <row r="87" spans="1:50" ht="12.75" customHeight="1" x14ac:dyDescent="0.2">
      <c r="A87" s="3"/>
      <c r="B87" s="5">
        <f t="shared" si="15"/>
        <v>37</v>
      </c>
      <c r="C87" s="372" t="s">
        <v>206</v>
      </c>
      <c r="D87" s="373" t="s">
        <v>206</v>
      </c>
      <c r="E87" s="13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  <c r="R87" s="109"/>
      <c r="S87" s="110"/>
      <c r="T87" s="109"/>
      <c r="U87" s="109"/>
      <c r="V87" s="109"/>
      <c r="W87" s="109"/>
      <c r="X87" s="109"/>
      <c r="Y87" s="109"/>
      <c r="Z87" s="109"/>
      <c r="AA87" s="110"/>
      <c r="AB87" s="109"/>
      <c r="AC87" s="110"/>
      <c r="AD87" s="5">
        <f t="shared" si="1"/>
        <v>0</v>
      </c>
      <c r="AE87" s="108">
        <f t="shared" si="8"/>
        <v>0</v>
      </c>
      <c r="AF87" s="10">
        <f t="shared" si="9"/>
        <v>2</v>
      </c>
      <c r="AG87" s="63">
        <f t="shared" si="10"/>
        <v>0</v>
      </c>
      <c r="AH87" s="305" t="str">
        <f t="shared" si="2"/>
        <v/>
      </c>
      <c r="AI87" s="306" t="str">
        <f t="shared" si="3"/>
        <v/>
      </c>
      <c r="AJ87" s="308"/>
      <c r="AK87" s="141">
        <f t="shared" si="4"/>
        <v>0</v>
      </c>
      <c r="AL87" s="63">
        <f t="shared" si="11"/>
        <v>0</v>
      </c>
      <c r="AM87" s="125">
        <f t="shared" si="5"/>
        <v>0</v>
      </c>
      <c r="AN87" s="63">
        <f t="shared" si="12"/>
        <v>0</v>
      </c>
      <c r="AO87" s="125">
        <f t="shared" si="6"/>
        <v>0</v>
      </c>
      <c r="AP87" s="63">
        <f t="shared" si="13"/>
        <v>0</v>
      </c>
      <c r="AQ87" s="125">
        <f t="shared" si="7"/>
        <v>0</v>
      </c>
      <c r="AR87" s="142">
        <f t="shared" si="14"/>
        <v>0</v>
      </c>
      <c r="AS87" s="85"/>
      <c r="AT87" s="57"/>
      <c r="AU87" s="57"/>
      <c r="AV87" s="57"/>
      <c r="AW87" s="57"/>
      <c r="AX87" s="12"/>
    </row>
    <row r="88" spans="1:50" ht="12.75" customHeight="1" x14ac:dyDescent="0.2">
      <c r="A88" s="3"/>
      <c r="B88" s="5">
        <f t="shared" si="15"/>
        <v>38</v>
      </c>
      <c r="C88" s="372" t="s">
        <v>207</v>
      </c>
      <c r="D88" s="373" t="s">
        <v>207</v>
      </c>
      <c r="E88" s="13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R88" s="109"/>
      <c r="S88" s="110"/>
      <c r="T88" s="109"/>
      <c r="U88" s="109"/>
      <c r="V88" s="109"/>
      <c r="W88" s="109"/>
      <c r="X88" s="109"/>
      <c r="Y88" s="109"/>
      <c r="Z88" s="109"/>
      <c r="AA88" s="110"/>
      <c r="AB88" s="109"/>
      <c r="AC88" s="110"/>
      <c r="AD88" s="5">
        <f t="shared" si="1"/>
        <v>0</v>
      </c>
      <c r="AE88" s="108">
        <f t="shared" si="8"/>
        <v>0</v>
      </c>
      <c r="AF88" s="10">
        <f t="shared" si="9"/>
        <v>2</v>
      </c>
      <c r="AG88" s="63">
        <f t="shared" si="10"/>
        <v>0</v>
      </c>
      <c r="AH88" s="305" t="str">
        <f t="shared" si="2"/>
        <v/>
      </c>
      <c r="AI88" s="306" t="str">
        <f t="shared" si="3"/>
        <v/>
      </c>
      <c r="AJ88" s="308"/>
      <c r="AK88" s="141">
        <f t="shared" si="4"/>
        <v>0</v>
      </c>
      <c r="AL88" s="63">
        <f t="shared" si="11"/>
        <v>0</v>
      </c>
      <c r="AM88" s="125">
        <f t="shared" si="5"/>
        <v>0</v>
      </c>
      <c r="AN88" s="63">
        <f t="shared" si="12"/>
        <v>0</v>
      </c>
      <c r="AO88" s="125">
        <f t="shared" si="6"/>
        <v>0</v>
      </c>
      <c r="AP88" s="63">
        <f t="shared" si="13"/>
        <v>0</v>
      </c>
      <c r="AQ88" s="125">
        <f t="shared" si="7"/>
        <v>0</v>
      </c>
      <c r="AR88" s="142">
        <f t="shared" si="14"/>
        <v>0</v>
      </c>
      <c r="AS88" s="85"/>
      <c r="AT88" s="57"/>
      <c r="AU88" s="57"/>
      <c r="AV88" s="57"/>
      <c r="AW88" s="57"/>
      <c r="AX88" s="12"/>
    </row>
    <row r="89" spans="1:50" ht="12.75" customHeight="1" x14ac:dyDescent="0.2">
      <c r="A89" s="3"/>
      <c r="B89" s="5">
        <f t="shared" si="15"/>
        <v>39</v>
      </c>
      <c r="C89" s="372" t="s">
        <v>208</v>
      </c>
      <c r="D89" s="373" t="s">
        <v>208</v>
      </c>
      <c r="E89" s="13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  <c r="R89" s="109"/>
      <c r="S89" s="110"/>
      <c r="T89" s="109"/>
      <c r="U89" s="109"/>
      <c r="V89" s="109"/>
      <c r="W89" s="109"/>
      <c r="X89" s="109"/>
      <c r="Y89" s="109"/>
      <c r="Z89" s="109"/>
      <c r="AA89" s="110"/>
      <c r="AB89" s="109"/>
      <c r="AC89" s="110"/>
      <c r="AD89" s="5">
        <f t="shared" si="1"/>
        <v>0</v>
      </c>
      <c r="AE89" s="108">
        <f t="shared" si="8"/>
        <v>0</v>
      </c>
      <c r="AF89" s="10">
        <f t="shared" si="9"/>
        <v>2</v>
      </c>
      <c r="AG89" s="63">
        <f t="shared" si="10"/>
        <v>0</v>
      </c>
      <c r="AH89" s="305" t="str">
        <f t="shared" si="2"/>
        <v/>
      </c>
      <c r="AI89" s="306" t="str">
        <f t="shared" si="3"/>
        <v/>
      </c>
      <c r="AJ89" s="308"/>
      <c r="AK89" s="141">
        <f t="shared" si="4"/>
        <v>0</v>
      </c>
      <c r="AL89" s="63">
        <f t="shared" si="11"/>
        <v>0</v>
      </c>
      <c r="AM89" s="125">
        <f t="shared" si="5"/>
        <v>0</v>
      </c>
      <c r="AN89" s="63">
        <f t="shared" si="12"/>
        <v>0</v>
      </c>
      <c r="AO89" s="125">
        <f t="shared" si="6"/>
        <v>0</v>
      </c>
      <c r="AP89" s="63">
        <f t="shared" si="13"/>
        <v>0</v>
      </c>
      <c r="AQ89" s="125">
        <f t="shared" si="7"/>
        <v>0</v>
      </c>
      <c r="AR89" s="142">
        <f t="shared" si="14"/>
        <v>0</v>
      </c>
      <c r="AS89" s="85"/>
      <c r="AT89" s="57"/>
      <c r="AU89" s="57"/>
      <c r="AV89" s="57"/>
      <c r="AW89" s="57"/>
      <c r="AX89" s="12"/>
    </row>
    <row r="90" spans="1:50" ht="12.75" customHeight="1" x14ac:dyDescent="0.2">
      <c r="A90" s="3"/>
      <c r="B90" s="5">
        <f t="shared" si="15"/>
        <v>40</v>
      </c>
      <c r="C90" s="372" t="s">
        <v>209</v>
      </c>
      <c r="D90" s="373" t="s">
        <v>209</v>
      </c>
      <c r="E90" s="13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  <c r="R90" s="109"/>
      <c r="S90" s="110"/>
      <c r="T90" s="109"/>
      <c r="U90" s="109"/>
      <c r="V90" s="109"/>
      <c r="W90" s="109"/>
      <c r="X90" s="109"/>
      <c r="Y90" s="109"/>
      <c r="Z90" s="109"/>
      <c r="AA90" s="110"/>
      <c r="AB90" s="109"/>
      <c r="AC90" s="110"/>
      <c r="AD90" s="5">
        <f t="shared" si="1"/>
        <v>0</v>
      </c>
      <c r="AE90" s="108">
        <f t="shared" si="8"/>
        <v>0</v>
      </c>
      <c r="AF90" s="10">
        <f t="shared" si="9"/>
        <v>2</v>
      </c>
      <c r="AG90" s="63">
        <f t="shared" si="10"/>
        <v>0</v>
      </c>
      <c r="AH90" s="305" t="str">
        <f t="shared" si="2"/>
        <v/>
      </c>
      <c r="AI90" s="306" t="str">
        <f t="shared" si="3"/>
        <v/>
      </c>
      <c r="AJ90" s="308"/>
      <c r="AK90" s="141">
        <f t="shared" si="4"/>
        <v>0</v>
      </c>
      <c r="AL90" s="63">
        <f t="shared" si="11"/>
        <v>0</v>
      </c>
      <c r="AM90" s="125">
        <f t="shared" si="5"/>
        <v>0</v>
      </c>
      <c r="AN90" s="63">
        <f t="shared" si="12"/>
        <v>0</v>
      </c>
      <c r="AO90" s="125">
        <f t="shared" si="6"/>
        <v>0</v>
      </c>
      <c r="AP90" s="63">
        <f t="shared" si="13"/>
        <v>0</v>
      </c>
      <c r="AQ90" s="125">
        <f t="shared" si="7"/>
        <v>0</v>
      </c>
      <c r="AR90" s="142">
        <f t="shared" si="14"/>
        <v>0</v>
      </c>
      <c r="AS90" s="85"/>
      <c r="AT90" s="57"/>
      <c r="AU90" s="57"/>
      <c r="AV90" s="57"/>
      <c r="AW90" s="57"/>
      <c r="AX90" s="12"/>
    </row>
    <row r="91" spans="1:50" ht="12.75" customHeight="1" x14ac:dyDescent="0.2">
      <c r="A91" s="3"/>
      <c r="B91" s="5">
        <f t="shared" si="15"/>
        <v>41</v>
      </c>
      <c r="C91" s="372" t="s">
        <v>210</v>
      </c>
      <c r="D91" s="373" t="s">
        <v>210</v>
      </c>
      <c r="E91" s="13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10"/>
      <c r="R91" s="109"/>
      <c r="S91" s="110"/>
      <c r="T91" s="109"/>
      <c r="U91" s="109"/>
      <c r="V91" s="109"/>
      <c r="W91" s="109"/>
      <c r="X91" s="109"/>
      <c r="Y91" s="109"/>
      <c r="Z91" s="109"/>
      <c r="AA91" s="110"/>
      <c r="AB91" s="109"/>
      <c r="AC91" s="110"/>
      <c r="AD91" s="5">
        <f t="shared" si="1"/>
        <v>0</v>
      </c>
      <c r="AE91" s="108">
        <f t="shared" si="8"/>
        <v>0</v>
      </c>
      <c r="AF91" s="10">
        <f t="shared" si="9"/>
        <v>2</v>
      </c>
      <c r="AG91" s="63">
        <f t="shared" si="10"/>
        <v>0</v>
      </c>
      <c r="AH91" s="305" t="str">
        <f t="shared" si="2"/>
        <v/>
      </c>
      <c r="AI91" s="306" t="str">
        <f t="shared" si="3"/>
        <v/>
      </c>
      <c r="AJ91" s="308"/>
      <c r="AK91" s="141">
        <f t="shared" si="4"/>
        <v>0</v>
      </c>
      <c r="AL91" s="63">
        <f t="shared" si="11"/>
        <v>0</v>
      </c>
      <c r="AM91" s="125">
        <f t="shared" si="5"/>
        <v>0</v>
      </c>
      <c r="AN91" s="63">
        <f t="shared" si="12"/>
        <v>0</v>
      </c>
      <c r="AO91" s="125">
        <f t="shared" si="6"/>
        <v>0</v>
      </c>
      <c r="AP91" s="63">
        <f t="shared" si="13"/>
        <v>0</v>
      </c>
      <c r="AQ91" s="125">
        <f t="shared" si="7"/>
        <v>0</v>
      </c>
      <c r="AR91" s="142">
        <f t="shared" si="14"/>
        <v>0</v>
      </c>
      <c r="AS91" s="85"/>
      <c r="AT91" s="57"/>
      <c r="AU91" s="57"/>
      <c r="AV91" s="57"/>
      <c r="AW91" s="57"/>
      <c r="AX91" s="12"/>
    </row>
    <row r="92" spans="1:50" ht="12.75" customHeight="1" x14ac:dyDescent="0.2">
      <c r="A92" s="3"/>
      <c r="B92" s="5">
        <f t="shared" si="15"/>
        <v>42</v>
      </c>
      <c r="C92" s="372" t="s">
        <v>211</v>
      </c>
      <c r="D92" s="373" t="s">
        <v>211</v>
      </c>
      <c r="E92" s="13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10"/>
      <c r="R92" s="109"/>
      <c r="S92" s="110"/>
      <c r="T92" s="109"/>
      <c r="U92" s="109"/>
      <c r="V92" s="109"/>
      <c r="W92" s="109"/>
      <c r="X92" s="109"/>
      <c r="Y92" s="109"/>
      <c r="Z92" s="109"/>
      <c r="AA92" s="110"/>
      <c r="AB92" s="109"/>
      <c r="AC92" s="110"/>
      <c r="AD92" s="5">
        <f t="shared" si="1"/>
        <v>0</v>
      </c>
      <c r="AE92" s="108">
        <f t="shared" si="8"/>
        <v>0</v>
      </c>
      <c r="AF92" s="10">
        <f t="shared" si="9"/>
        <v>2</v>
      </c>
      <c r="AG92" s="63">
        <f t="shared" si="10"/>
        <v>0</v>
      </c>
      <c r="AH92" s="305" t="str">
        <f t="shared" si="2"/>
        <v/>
      </c>
      <c r="AI92" s="306" t="str">
        <f t="shared" si="3"/>
        <v/>
      </c>
      <c r="AJ92" s="308"/>
      <c r="AK92" s="141">
        <f t="shared" si="4"/>
        <v>0</v>
      </c>
      <c r="AL92" s="63">
        <f t="shared" si="11"/>
        <v>0</v>
      </c>
      <c r="AM92" s="125">
        <f t="shared" si="5"/>
        <v>0</v>
      </c>
      <c r="AN92" s="63">
        <f t="shared" si="12"/>
        <v>0</v>
      </c>
      <c r="AO92" s="125">
        <f t="shared" si="6"/>
        <v>0</v>
      </c>
      <c r="AP92" s="63">
        <f t="shared" si="13"/>
        <v>0</v>
      </c>
      <c r="AQ92" s="125">
        <f t="shared" si="7"/>
        <v>0</v>
      </c>
      <c r="AR92" s="142">
        <f t="shared" si="14"/>
        <v>0</v>
      </c>
      <c r="AS92" s="85"/>
      <c r="AT92" s="57"/>
      <c r="AU92" s="57"/>
      <c r="AV92" s="57"/>
      <c r="AW92" s="57"/>
      <c r="AX92" s="12"/>
    </row>
    <row r="93" spans="1:50" ht="12.75" customHeight="1" x14ac:dyDescent="0.2">
      <c r="A93" s="3"/>
      <c r="B93" s="5">
        <f t="shared" si="15"/>
        <v>43</v>
      </c>
      <c r="C93" s="372" t="s">
        <v>212</v>
      </c>
      <c r="D93" s="373" t="s">
        <v>212</v>
      </c>
      <c r="E93" s="13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10"/>
      <c r="R93" s="109"/>
      <c r="S93" s="110"/>
      <c r="T93" s="109"/>
      <c r="U93" s="109"/>
      <c r="V93" s="109"/>
      <c r="W93" s="109"/>
      <c r="X93" s="109"/>
      <c r="Y93" s="109"/>
      <c r="Z93" s="109"/>
      <c r="AA93" s="110"/>
      <c r="AB93" s="109"/>
      <c r="AC93" s="110"/>
      <c r="AD93" s="5">
        <f t="shared" si="1"/>
        <v>0</v>
      </c>
      <c r="AE93" s="108">
        <f t="shared" si="8"/>
        <v>0</v>
      </c>
      <c r="AF93" s="10">
        <f t="shared" si="9"/>
        <v>2</v>
      </c>
      <c r="AG93" s="63">
        <f t="shared" si="10"/>
        <v>0</v>
      </c>
      <c r="AH93" s="305" t="str">
        <f t="shared" si="2"/>
        <v/>
      </c>
      <c r="AI93" s="306" t="str">
        <f t="shared" si="3"/>
        <v/>
      </c>
      <c r="AJ93" s="308"/>
      <c r="AK93" s="141">
        <f t="shared" si="4"/>
        <v>0</v>
      </c>
      <c r="AL93" s="63">
        <f t="shared" si="11"/>
        <v>0</v>
      </c>
      <c r="AM93" s="125">
        <f t="shared" si="5"/>
        <v>0</v>
      </c>
      <c r="AN93" s="63">
        <f t="shared" si="12"/>
        <v>0</v>
      </c>
      <c r="AO93" s="125">
        <f t="shared" si="6"/>
        <v>0</v>
      </c>
      <c r="AP93" s="63">
        <f t="shared" si="13"/>
        <v>0</v>
      </c>
      <c r="AQ93" s="125">
        <f t="shared" si="7"/>
        <v>0</v>
      </c>
      <c r="AR93" s="142">
        <f t="shared" si="14"/>
        <v>0</v>
      </c>
      <c r="AS93" s="85"/>
      <c r="AT93" s="57"/>
      <c r="AU93" s="57"/>
      <c r="AV93" s="57"/>
      <c r="AW93" s="57"/>
      <c r="AX93" s="12"/>
    </row>
    <row r="94" spans="1:50" ht="12.75" customHeight="1" x14ac:dyDescent="0.2">
      <c r="A94" s="3"/>
      <c r="B94" s="5">
        <f>B93+1</f>
        <v>44</v>
      </c>
      <c r="C94" s="372" t="s">
        <v>213</v>
      </c>
      <c r="D94" s="373" t="s">
        <v>213</v>
      </c>
      <c r="E94" s="13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09"/>
      <c r="S94" s="110"/>
      <c r="T94" s="109"/>
      <c r="U94" s="109"/>
      <c r="V94" s="109"/>
      <c r="W94" s="109"/>
      <c r="X94" s="109"/>
      <c r="Y94" s="109"/>
      <c r="Z94" s="109"/>
      <c r="AA94" s="110"/>
      <c r="AB94" s="109"/>
      <c r="AC94" s="110"/>
      <c r="AD94" s="5">
        <f t="shared" si="1"/>
        <v>0</v>
      </c>
      <c r="AE94" s="108">
        <f t="shared" si="8"/>
        <v>0</v>
      </c>
      <c r="AF94" s="10">
        <f t="shared" si="9"/>
        <v>2</v>
      </c>
      <c r="AG94" s="63">
        <f t="shared" si="10"/>
        <v>0</v>
      </c>
      <c r="AH94" s="305" t="str">
        <f t="shared" si="2"/>
        <v/>
      </c>
      <c r="AI94" s="306" t="str">
        <f t="shared" si="3"/>
        <v/>
      </c>
      <c r="AJ94" s="308"/>
      <c r="AK94" s="141">
        <f t="shared" si="4"/>
        <v>0</v>
      </c>
      <c r="AL94" s="63">
        <f t="shared" si="11"/>
        <v>0</v>
      </c>
      <c r="AM94" s="125">
        <f t="shared" si="5"/>
        <v>0</v>
      </c>
      <c r="AN94" s="63">
        <f t="shared" si="12"/>
        <v>0</v>
      </c>
      <c r="AO94" s="125">
        <f t="shared" si="6"/>
        <v>0</v>
      </c>
      <c r="AP94" s="63">
        <f t="shared" si="13"/>
        <v>0</v>
      </c>
      <c r="AQ94" s="125">
        <f t="shared" si="7"/>
        <v>0</v>
      </c>
      <c r="AR94" s="142">
        <f t="shared" si="14"/>
        <v>0</v>
      </c>
      <c r="AS94" s="85"/>
      <c r="AT94" s="57"/>
      <c r="AU94" s="57"/>
      <c r="AV94" s="57"/>
      <c r="AW94" s="57"/>
      <c r="AX94" s="12"/>
    </row>
    <row r="95" spans="1:50" ht="12.75" customHeight="1" x14ac:dyDescent="0.2">
      <c r="A95" s="3"/>
      <c r="B95" s="5">
        <f t="shared" si="15"/>
        <v>45</v>
      </c>
      <c r="C95" s="372" t="s">
        <v>214</v>
      </c>
      <c r="D95" s="373" t="s">
        <v>214</v>
      </c>
      <c r="E95" s="13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10"/>
      <c r="R95" s="109"/>
      <c r="S95" s="110"/>
      <c r="T95" s="109"/>
      <c r="U95" s="109"/>
      <c r="V95" s="109"/>
      <c r="W95" s="109"/>
      <c r="X95" s="109"/>
      <c r="Y95" s="109"/>
      <c r="Z95" s="109"/>
      <c r="AA95" s="110"/>
      <c r="AB95" s="109"/>
      <c r="AC95" s="110"/>
      <c r="AD95" s="5">
        <f t="shared" si="1"/>
        <v>0</v>
      </c>
      <c r="AE95" s="108">
        <f t="shared" si="8"/>
        <v>0</v>
      </c>
      <c r="AF95" s="10">
        <f t="shared" si="9"/>
        <v>2</v>
      </c>
      <c r="AG95" s="63">
        <f t="shared" si="10"/>
        <v>0</v>
      </c>
      <c r="AH95" s="305" t="str">
        <f t="shared" si="2"/>
        <v/>
      </c>
      <c r="AI95" s="306" t="str">
        <f t="shared" si="3"/>
        <v/>
      </c>
      <c r="AJ95" s="308"/>
      <c r="AK95" s="141">
        <f t="shared" si="4"/>
        <v>0</v>
      </c>
      <c r="AL95" s="63">
        <f t="shared" si="11"/>
        <v>0</v>
      </c>
      <c r="AM95" s="125">
        <f t="shared" si="5"/>
        <v>0</v>
      </c>
      <c r="AN95" s="63">
        <f t="shared" si="12"/>
        <v>0</v>
      </c>
      <c r="AO95" s="125">
        <f t="shared" si="6"/>
        <v>0</v>
      </c>
      <c r="AP95" s="63">
        <f t="shared" si="13"/>
        <v>0</v>
      </c>
      <c r="AQ95" s="125">
        <f t="shared" si="7"/>
        <v>0</v>
      </c>
      <c r="AR95" s="142">
        <f t="shared" si="14"/>
        <v>0</v>
      </c>
      <c r="AS95" s="85"/>
      <c r="AT95" s="57"/>
      <c r="AU95" s="57"/>
      <c r="AV95" s="57"/>
      <c r="AW95" s="57"/>
      <c r="AX95" s="12"/>
    </row>
    <row r="96" spans="1:50" ht="12.75" customHeight="1" x14ac:dyDescent="0.2">
      <c r="A96" s="3"/>
      <c r="B96" s="5">
        <f t="shared" si="15"/>
        <v>46</v>
      </c>
      <c r="C96" s="372"/>
      <c r="D96" s="373"/>
      <c r="E96" s="13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10"/>
      <c r="R96" s="109"/>
      <c r="S96" s="110"/>
      <c r="T96" s="109"/>
      <c r="U96" s="109"/>
      <c r="V96" s="109"/>
      <c r="W96" s="109"/>
      <c r="X96" s="109"/>
      <c r="Y96" s="109"/>
      <c r="Z96" s="109"/>
      <c r="AA96" s="110"/>
      <c r="AB96" s="109"/>
      <c r="AC96" s="110"/>
      <c r="AD96" s="5">
        <f t="shared" si="1"/>
        <v>0</v>
      </c>
      <c r="AE96" s="108">
        <f t="shared" si="8"/>
        <v>0</v>
      </c>
      <c r="AF96" s="10">
        <f t="shared" si="9"/>
        <v>2</v>
      </c>
      <c r="AG96" s="63">
        <f t="shared" si="10"/>
        <v>0</v>
      </c>
      <c r="AH96" s="305" t="str">
        <f t="shared" si="2"/>
        <v/>
      </c>
      <c r="AI96" s="306" t="str">
        <f t="shared" si="3"/>
        <v/>
      </c>
      <c r="AJ96" s="308"/>
      <c r="AK96" s="141">
        <f t="shared" si="4"/>
        <v>0</v>
      </c>
      <c r="AL96" s="63">
        <f t="shared" si="11"/>
        <v>0</v>
      </c>
      <c r="AM96" s="125">
        <f t="shared" si="5"/>
        <v>0</v>
      </c>
      <c r="AN96" s="63">
        <f t="shared" si="12"/>
        <v>0</v>
      </c>
      <c r="AO96" s="125">
        <f t="shared" si="6"/>
        <v>0</v>
      </c>
      <c r="AP96" s="63">
        <f t="shared" si="13"/>
        <v>0</v>
      </c>
      <c r="AQ96" s="125">
        <f t="shared" si="7"/>
        <v>0</v>
      </c>
      <c r="AR96" s="142">
        <f t="shared" si="14"/>
        <v>0</v>
      </c>
      <c r="AS96" s="85"/>
      <c r="AT96" s="57"/>
      <c r="AU96" s="57"/>
      <c r="AV96" s="57"/>
      <c r="AW96" s="57"/>
      <c r="AX96" s="12"/>
    </row>
    <row r="97" spans="1:67" ht="12.75" customHeight="1" thickBot="1" x14ac:dyDescent="0.25">
      <c r="A97" s="3"/>
      <c r="B97" s="5">
        <v>47</v>
      </c>
      <c r="C97" s="372"/>
      <c r="D97" s="373"/>
      <c r="E97" s="13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10"/>
      <c r="R97" s="109"/>
      <c r="S97" s="110"/>
      <c r="T97" s="109"/>
      <c r="U97" s="109"/>
      <c r="V97" s="109"/>
      <c r="W97" s="109"/>
      <c r="X97" s="109"/>
      <c r="Y97" s="109"/>
      <c r="Z97" s="109"/>
      <c r="AA97" s="110"/>
      <c r="AB97" s="109"/>
      <c r="AC97" s="110"/>
      <c r="AD97" s="5">
        <f t="shared" si="1"/>
        <v>0</v>
      </c>
      <c r="AE97" s="108">
        <f t="shared" si="8"/>
        <v>0</v>
      </c>
      <c r="AF97" s="10">
        <f t="shared" si="9"/>
        <v>2</v>
      </c>
      <c r="AG97" s="63">
        <f t="shared" si="10"/>
        <v>0</v>
      </c>
      <c r="AH97" s="305" t="str">
        <f t="shared" si="2"/>
        <v/>
      </c>
      <c r="AI97" s="306" t="str">
        <f t="shared" si="3"/>
        <v/>
      </c>
      <c r="AJ97" s="308"/>
      <c r="AK97" s="143">
        <f t="shared" si="4"/>
        <v>0</v>
      </c>
      <c r="AL97" s="144">
        <f t="shared" si="11"/>
        <v>0</v>
      </c>
      <c r="AM97" s="145">
        <f t="shared" si="5"/>
        <v>0</v>
      </c>
      <c r="AN97" s="144">
        <f t="shared" si="12"/>
        <v>0</v>
      </c>
      <c r="AO97" s="145">
        <f t="shared" si="6"/>
        <v>0</v>
      </c>
      <c r="AP97" s="144">
        <f t="shared" si="13"/>
        <v>0</v>
      </c>
      <c r="AQ97" s="145">
        <f t="shared" si="7"/>
        <v>0</v>
      </c>
      <c r="AR97" s="146">
        <f t="shared" si="14"/>
        <v>0</v>
      </c>
      <c r="AS97" s="85"/>
      <c r="AT97" s="57"/>
      <c r="AU97" s="57"/>
      <c r="AV97" s="57"/>
      <c r="AW97" s="57"/>
      <c r="AX97" s="12"/>
    </row>
    <row r="98" spans="1:67" s="133" customFormat="1" ht="12.75" customHeight="1" thickBot="1" x14ac:dyDescent="0.25">
      <c r="B98" s="134"/>
      <c r="C98" s="405"/>
      <c r="D98" s="405"/>
      <c r="E98" s="135"/>
      <c r="F98" s="309">
        <v>1</v>
      </c>
      <c r="G98" s="310"/>
      <c r="H98" s="309">
        <f>F98+1</f>
        <v>2</v>
      </c>
      <c r="I98" s="309"/>
      <c r="J98" s="309">
        <f t="shared" ref="J98:AB98" si="16">H98+1</f>
        <v>3</v>
      </c>
      <c r="K98" s="309"/>
      <c r="L98" s="309">
        <f t="shared" si="16"/>
        <v>4</v>
      </c>
      <c r="M98" s="309"/>
      <c r="N98" s="309">
        <f t="shared" si="16"/>
        <v>5</v>
      </c>
      <c r="O98" s="309"/>
      <c r="P98" s="309">
        <f t="shared" si="16"/>
        <v>6</v>
      </c>
      <c r="Q98" s="309"/>
      <c r="R98" s="309">
        <f t="shared" si="16"/>
        <v>7</v>
      </c>
      <c r="S98" s="309"/>
      <c r="T98" s="309">
        <f t="shared" si="16"/>
        <v>8</v>
      </c>
      <c r="U98" s="309"/>
      <c r="V98" s="309">
        <f t="shared" si="16"/>
        <v>9</v>
      </c>
      <c r="W98" s="309"/>
      <c r="X98" s="309">
        <f t="shared" si="16"/>
        <v>10</v>
      </c>
      <c r="Y98" s="309"/>
      <c r="Z98" s="309">
        <f t="shared" si="16"/>
        <v>11</v>
      </c>
      <c r="AA98" s="309"/>
      <c r="AB98" s="309">
        <f t="shared" si="16"/>
        <v>12</v>
      </c>
      <c r="AC98" s="135"/>
      <c r="AD98" s="134"/>
      <c r="AE98" s="134"/>
      <c r="AF98" s="134"/>
      <c r="AG98" s="134"/>
      <c r="AH98" s="137"/>
      <c r="AI98" s="137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6"/>
      <c r="AU98" s="136"/>
      <c r="AV98" s="136"/>
      <c r="AW98" s="136"/>
      <c r="AX98" s="138"/>
    </row>
    <row r="99" spans="1:67" ht="12.75" customHeight="1" thickBot="1" x14ac:dyDescent="0.25">
      <c r="B99" s="3"/>
      <c r="C99" s="406" t="s">
        <v>42</v>
      </c>
      <c r="D99" s="407"/>
      <c r="E99" s="408"/>
      <c r="F99" s="111">
        <f>SUMIF($E$51:$E$97,"=P",F51:F97)</f>
        <v>0</v>
      </c>
      <c r="G99" s="112"/>
      <c r="H99" s="111">
        <f>SUMIF($E$51:$E$97,"=P",H51:H97)</f>
        <v>0</v>
      </c>
      <c r="I99" s="111"/>
      <c r="J99" s="111">
        <f>SUMIF($E$51:$E$97,"=P",J51:J97)</f>
        <v>0</v>
      </c>
      <c r="K99" s="111"/>
      <c r="L99" s="111">
        <f>SUMIF($E$51:$E$97,"=P",L51:L97)</f>
        <v>0</v>
      </c>
      <c r="M99" s="111"/>
      <c r="N99" s="111">
        <f>SUMIF($E$51:$E$97,"=P",N51:N97)</f>
        <v>0</v>
      </c>
      <c r="O99" s="111"/>
      <c r="P99" s="111">
        <f>SUMIF($E$51:$E$97,"=P",P51:P97)</f>
        <v>0</v>
      </c>
      <c r="Q99" s="111"/>
      <c r="R99" s="111">
        <f>SUMIF($E$51:$E$97,"=P",R51:R97)</f>
        <v>0</v>
      </c>
      <c r="S99" s="111"/>
      <c r="T99" s="111">
        <f>SUMIF($E$51:$E$97,"=P",T51:T97)</f>
        <v>0</v>
      </c>
      <c r="U99" s="111"/>
      <c r="V99" s="111">
        <f>SUMIF($E$51:$E$97,"=P",V51:V97)</f>
        <v>0</v>
      </c>
      <c r="W99" s="111"/>
      <c r="X99" s="111">
        <f>SUMIF($E$51:$E$97,"=P",X51:X97)</f>
        <v>0</v>
      </c>
      <c r="Y99" s="111"/>
      <c r="Z99" s="111">
        <f>SUMIF($E$51:$E$97,"=P",Z51:Z97)</f>
        <v>0</v>
      </c>
      <c r="AA99" s="111"/>
      <c r="AB99" s="111">
        <f>SUMIF($E$51:$E$97,"=P",AB51:AB97)</f>
        <v>0</v>
      </c>
      <c r="AC99" s="111"/>
      <c r="AD99" s="7"/>
      <c r="AE99" s="170" t="s">
        <v>25</v>
      </c>
      <c r="AF99" s="172" t="s">
        <v>24</v>
      </c>
      <c r="AG99" s="121" t="s">
        <v>44</v>
      </c>
      <c r="AH99" s="163"/>
      <c r="AI99" s="163"/>
      <c r="AJ99" s="12"/>
      <c r="AK99" s="12"/>
      <c r="AL99" s="12"/>
      <c r="AM99" s="12"/>
      <c r="AN99" s="12"/>
      <c r="AO99" s="12"/>
      <c r="AP99" s="12"/>
      <c r="AQ99" s="12"/>
      <c r="AR99" s="12"/>
      <c r="AS99" s="100"/>
      <c r="AT99" s="12"/>
      <c r="AU99" s="12"/>
      <c r="AV99" s="12"/>
      <c r="AW99" s="12"/>
    </row>
    <row r="100" spans="1:67" ht="12.75" customHeight="1" thickBot="1" x14ac:dyDescent="0.25">
      <c r="B100" s="3"/>
      <c r="C100" s="376" t="s">
        <v>28</v>
      </c>
      <c r="D100" s="376"/>
      <c r="E100" s="376"/>
      <c r="F100" s="9">
        <f>(F99*100)/(C17*F11)</f>
        <v>0</v>
      </c>
      <c r="G100" s="45"/>
      <c r="H100" s="9">
        <f>(H99*100)/(C18*F11)</f>
        <v>0</v>
      </c>
      <c r="I100" s="9"/>
      <c r="J100" s="9">
        <f>(J99*100)/(C19*F11)</f>
        <v>0</v>
      </c>
      <c r="K100" s="9"/>
      <c r="L100" s="9">
        <f>(L99*100)/(C20*F11)</f>
        <v>0</v>
      </c>
      <c r="M100" s="9"/>
      <c r="N100" s="9">
        <f>(N99*100)/(C21*F11)</f>
        <v>0</v>
      </c>
      <c r="O100" s="9"/>
      <c r="P100" s="9">
        <f>(P99*100)/(C22*F11)</f>
        <v>0</v>
      </c>
      <c r="Q100" s="9"/>
      <c r="R100" s="9">
        <f>(R99*100)/(C23*F11)</f>
        <v>0</v>
      </c>
      <c r="S100" s="9"/>
      <c r="T100" s="9">
        <f>(T99*100)/(C24*F11)</f>
        <v>0</v>
      </c>
      <c r="U100" s="9"/>
      <c r="V100" s="9">
        <f>(V99*100)/(C25*F11)</f>
        <v>0</v>
      </c>
      <c r="W100" s="9"/>
      <c r="X100" s="9">
        <f>(X99*100)/(C26*F11)</f>
        <v>0</v>
      </c>
      <c r="Y100" s="9"/>
      <c r="Z100" s="9">
        <f>(Z99*100)/(C27*F11)</f>
        <v>0</v>
      </c>
      <c r="AA100" s="9"/>
      <c r="AB100" s="9">
        <f>(AB99*100)/(C28*F11)</f>
        <v>0</v>
      </c>
      <c r="AC100" s="9"/>
      <c r="AD100" s="7"/>
      <c r="AE100" s="171" t="e">
        <f>SUM(AE51:AE97)/COUNTIF(AE51:AE97,"&gt;0")</f>
        <v>#DIV/0!</v>
      </c>
      <c r="AF100" s="173">
        <f>SUMIF($E$51:$E$97,"=P",$AF$51:$AF$97)/COUNTIF($E$51:$E$97,"=P")</f>
        <v>2</v>
      </c>
      <c r="AG100" s="122" t="e">
        <f>IF(AE100&lt;=25%,"B",IF(AE100&lt;=50%,"MB",IF(AE100&lt;=75%,"MA",IF(AE100&lt;=100%,"A"))))</f>
        <v>#DIV/0!</v>
      </c>
      <c r="AH100" s="163"/>
      <c r="AI100" s="163"/>
      <c r="AJ100" s="12"/>
      <c r="AK100" s="12"/>
      <c r="AL100" s="12"/>
      <c r="AM100" s="12"/>
      <c r="AN100" s="12"/>
      <c r="AO100" s="12"/>
      <c r="AP100" s="12"/>
      <c r="AQ100" s="12"/>
      <c r="AR100" s="12"/>
      <c r="AS100" s="100"/>
      <c r="AT100" s="12"/>
      <c r="AU100" s="12"/>
      <c r="AV100" s="12"/>
      <c r="AW100" s="12"/>
    </row>
    <row r="101" spans="1:67" ht="12.75" customHeight="1" x14ac:dyDescent="0.2">
      <c r="B101" s="12"/>
      <c r="C101" s="91"/>
      <c r="D101" s="91"/>
      <c r="E101" s="91"/>
      <c r="F101" s="105"/>
      <c r="G101" s="106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2"/>
      <c r="AE101" s="119"/>
      <c r="AF101" s="12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00"/>
      <c r="AT101" s="12"/>
      <c r="AU101" s="12"/>
      <c r="AV101" s="12"/>
      <c r="AW101" s="12"/>
    </row>
    <row r="102" spans="1:67" ht="12.75" customHeight="1" x14ac:dyDescent="0.25">
      <c r="C102" s="378" t="s">
        <v>55</v>
      </c>
      <c r="D102" s="379"/>
      <c r="E102" s="380"/>
      <c r="F102" s="47">
        <f>AVERAGE(F100)</f>
        <v>0</v>
      </c>
      <c r="G102" s="47"/>
      <c r="H102" s="47">
        <f t="shared" ref="H102:AB102" si="17">AVERAGE(H100)</f>
        <v>0</v>
      </c>
      <c r="I102" s="47"/>
      <c r="J102" s="47">
        <f t="shared" si="17"/>
        <v>0</v>
      </c>
      <c r="K102" s="47"/>
      <c r="L102" s="47">
        <f t="shared" si="17"/>
        <v>0</v>
      </c>
      <c r="M102" s="47"/>
      <c r="N102" s="47">
        <f t="shared" si="17"/>
        <v>0</v>
      </c>
      <c r="O102" s="47"/>
      <c r="P102" s="47">
        <f t="shared" si="17"/>
        <v>0</v>
      </c>
      <c r="Q102" s="47"/>
      <c r="R102" s="47">
        <f t="shared" si="17"/>
        <v>0</v>
      </c>
      <c r="S102" s="47"/>
      <c r="T102" s="47">
        <f t="shared" si="17"/>
        <v>0</v>
      </c>
      <c r="U102" s="47"/>
      <c r="V102" s="47">
        <f t="shared" si="17"/>
        <v>0</v>
      </c>
      <c r="W102" s="47"/>
      <c r="X102" s="47">
        <f t="shared" si="17"/>
        <v>0</v>
      </c>
      <c r="Y102" s="47"/>
      <c r="Z102" s="47">
        <f t="shared" si="17"/>
        <v>0</v>
      </c>
      <c r="AA102" s="47"/>
      <c r="AB102" s="47">
        <f t="shared" si="17"/>
        <v>0</v>
      </c>
      <c r="AC102" s="50"/>
      <c r="AG102" s="72"/>
      <c r="AH102" s="72"/>
      <c r="AI102" s="72"/>
      <c r="AJ102" s="72"/>
      <c r="AK102" s="357"/>
      <c r="AL102" s="358"/>
      <c r="AM102" s="358"/>
      <c r="AN102" s="358"/>
      <c r="AO102" s="358"/>
      <c r="AP102" s="358"/>
      <c r="AQ102" s="358"/>
      <c r="AR102" s="358"/>
      <c r="AS102" s="101"/>
      <c r="BB102" s="46" t="s">
        <v>36</v>
      </c>
      <c r="BC102" s="46" t="s">
        <v>37</v>
      </c>
      <c r="BD102" s="46" t="s">
        <v>38</v>
      </c>
      <c r="BE102" s="46"/>
    </row>
    <row r="103" spans="1:67" s="35" customFormat="1" ht="12.75" customHeight="1" x14ac:dyDescent="0.2">
      <c r="C103" s="374"/>
      <c r="D103" s="375"/>
      <c r="E103" s="375"/>
      <c r="F103" s="36"/>
      <c r="G103" s="12"/>
      <c r="H103" s="12"/>
      <c r="I103" s="12"/>
      <c r="J103" s="12"/>
      <c r="K103" s="12"/>
      <c r="L103" s="12"/>
      <c r="M103" s="34"/>
      <c r="N103" s="352"/>
      <c r="O103" s="353"/>
      <c r="P103" s="353"/>
      <c r="Q103" s="353"/>
      <c r="R103" s="353"/>
      <c r="S103" s="34"/>
      <c r="T103" s="37"/>
      <c r="U103" s="34"/>
      <c r="V103" s="352"/>
      <c r="W103" s="353"/>
      <c r="X103" s="353"/>
      <c r="Y103" s="353"/>
      <c r="Z103" s="353"/>
      <c r="AA103" s="34"/>
      <c r="AB103" s="37"/>
      <c r="AC103" s="12"/>
      <c r="AE103" s="12"/>
      <c r="AF103" s="12"/>
      <c r="AJ103" s="56"/>
      <c r="AK103" s="56"/>
      <c r="AL103" s="56"/>
      <c r="AM103" s="56"/>
      <c r="AN103" s="56"/>
      <c r="AO103" s="56"/>
      <c r="AP103" s="56"/>
      <c r="AQ103" s="56"/>
      <c r="AR103" s="56"/>
      <c r="AS103" s="80"/>
      <c r="AT103" s="56"/>
      <c r="AU103" s="56"/>
      <c r="AV103" s="56"/>
      <c r="AW103" s="56"/>
      <c r="AX103" s="56"/>
      <c r="BO103" s="186" t="str">
        <f>X17</f>
        <v>1) Identificar</v>
      </c>
    </row>
    <row r="104" spans="1:67" s="35" customFormat="1" ht="12.75" customHeight="1" x14ac:dyDescent="0.2">
      <c r="C104" s="378" t="s">
        <v>46</v>
      </c>
      <c r="D104" s="379"/>
      <c r="E104" s="380"/>
      <c r="F104" s="47">
        <f>AVERAGE(F100:H100)</f>
        <v>0</v>
      </c>
      <c r="G104" s="48"/>
      <c r="H104" s="47">
        <f>AVERAGE(J100:R100)</f>
        <v>0</v>
      </c>
      <c r="I104" s="47"/>
      <c r="J104" s="47">
        <f>AVERAGE(T100:X100)</f>
        <v>0</v>
      </c>
      <c r="K104" s="47"/>
      <c r="L104" s="47">
        <f>AVERAGE(Z100:AB100)</f>
        <v>0</v>
      </c>
      <c r="M104" s="51"/>
      <c r="N104" s="50"/>
      <c r="O104" s="51"/>
      <c r="P104" s="50"/>
      <c r="Q104" s="34"/>
      <c r="R104" s="34"/>
      <c r="S104" s="34"/>
      <c r="T104" s="37"/>
      <c r="U104" s="34"/>
      <c r="V104" s="37"/>
      <c r="W104" s="34"/>
      <c r="X104" s="34"/>
      <c r="Y104" s="34"/>
      <c r="Z104" s="34"/>
      <c r="AA104" s="34"/>
      <c r="AB104" s="37"/>
      <c r="AC104" s="12"/>
      <c r="AE104" s="12"/>
      <c r="AF104" s="12"/>
      <c r="AJ104" s="56"/>
      <c r="AK104" s="56"/>
      <c r="AL104" s="56"/>
      <c r="AM104" s="56"/>
      <c r="AN104" s="56"/>
      <c r="AO104" s="56"/>
      <c r="AP104" s="56"/>
      <c r="AQ104" s="56"/>
      <c r="AR104" s="56"/>
      <c r="AS104" s="80"/>
      <c r="AT104" s="56"/>
      <c r="AU104" s="56"/>
      <c r="AV104" s="56"/>
      <c r="AW104" s="56"/>
      <c r="AX104" s="56"/>
      <c r="BO104" s="186" t="str">
        <f>X19</f>
        <v>2) Reconocer</v>
      </c>
    </row>
    <row r="105" spans="1:67" s="35" customFormat="1" ht="12.75" customHeight="1" x14ac:dyDescent="0.2">
      <c r="C105" s="79"/>
      <c r="D105" s="12"/>
      <c r="E105" s="12"/>
      <c r="F105" s="36"/>
      <c r="G105" s="12"/>
      <c r="H105" s="12"/>
      <c r="I105" s="12"/>
      <c r="J105" s="12"/>
      <c r="K105" s="12"/>
      <c r="L105" s="12"/>
      <c r="M105" s="34"/>
      <c r="N105" s="37"/>
      <c r="O105" s="34"/>
      <c r="P105" s="34"/>
      <c r="Q105" s="34"/>
      <c r="R105" s="34"/>
      <c r="S105" s="34"/>
      <c r="T105" s="37"/>
      <c r="U105" s="34"/>
      <c r="V105" s="37"/>
      <c r="W105" s="34"/>
      <c r="X105" s="34"/>
      <c r="Y105" s="34"/>
      <c r="Z105" s="34"/>
      <c r="AA105" s="34"/>
      <c r="AB105" s="37"/>
      <c r="AC105" s="12"/>
      <c r="AD105" s="35" t="s">
        <v>31</v>
      </c>
      <c r="AE105" s="12"/>
      <c r="AF105" s="12"/>
      <c r="AJ105" s="56"/>
      <c r="AK105" s="56"/>
      <c r="AL105" s="56"/>
      <c r="AM105" s="56"/>
      <c r="AN105" s="56"/>
      <c r="AO105" s="56"/>
      <c r="AP105" s="56"/>
      <c r="AQ105" s="56"/>
      <c r="AR105" s="56"/>
      <c r="AS105" s="80"/>
      <c r="AT105" s="56"/>
      <c r="AU105" s="56"/>
      <c r="AV105" s="56"/>
      <c r="AW105" s="56"/>
      <c r="AX105" s="56"/>
      <c r="BO105" s="186" t="str">
        <f>X20</f>
        <v>3) Comparar</v>
      </c>
    </row>
    <row r="106" spans="1:67" ht="12.75" customHeight="1" x14ac:dyDescent="0.25">
      <c r="C106" s="378" t="s">
        <v>47</v>
      </c>
      <c r="D106" s="379"/>
      <c r="E106" s="380"/>
      <c r="F106" s="47">
        <f>AVERAGE(F100,H100,N100,Z100)</f>
        <v>0</v>
      </c>
      <c r="G106" s="48"/>
      <c r="H106" s="47">
        <f>AVERAGE(J100)</f>
        <v>0</v>
      </c>
      <c r="I106" s="47"/>
      <c r="J106" s="47">
        <f>AVERAGE(L100,R100,T100)</f>
        <v>0</v>
      </c>
      <c r="K106" s="47"/>
      <c r="L106" s="47">
        <f>AVERAGE(P100)</f>
        <v>0</v>
      </c>
      <c r="M106" s="47"/>
      <c r="N106" s="47">
        <f>AVERAGE(V100)</f>
        <v>0</v>
      </c>
      <c r="O106" s="47"/>
      <c r="P106" s="47">
        <f>AVERAGE(X102,AB102)</f>
        <v>0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G106" s="72"/>
      <c r="AH106" s="72"/>
      <c r="AI106" s="72"/>
      <c r="AJ106" s="72"/>
      <c r="AK106" s="371"/>
      <c r="AL106" s="371"/>
      <c r="AM106" s="371"/>
      <c r="AN106" s="371"/>
      <c r="AO106" s="371"/>
      <c r="AP106" s="371"/>
      <c r="AQ106" s="371"/>
      <c r="AR106" s="371"/>
      <c r="AS106" s="102"/>
      <c r="BO106" s="46" t="str">
        <f>X22</f>
        <v>4) Comunicar</v>
      </c>
    </row>
    <row r="107" spans="1:67" ht="12.75" customHeight="1" x14ac:dyDescent="0.25">
      <c r="Q107" s="49"/>
      <c r="R107" s="49"/>
      <c r="S107" s="49"/>
      <c r="T107" s="49"/>
      <c r="U107" s="49"/>
      <c r="V107" s="49"/>
      <c r="W107" s="46"/>
      <c r="X107" s="46"/>
      <c r="AG107" s="72"/>
      <c r="AH107" s="72"/>
      <c r="AI107" s="72"/>
      <c r="AJ107" s="72"/>
      <c r="AK107" s="371"/>
      <c r="AL107" s="371"/>
      <c r="AM107" s="371"/>
      <c r="AN107" s="371"/>
      <c r="AO107" s="371"/>
      <c r="AP107" s="371"/>
      <c r="AQ107" s="371"/>
      <c r="AR107" s="371"/>
      <c r="AS107" s="102"/>
      <c r="BO107" s="46" t="str">
        <f>X25</f>
        <v>5) Comprender</v>
      </c>
    </row>
    <row r="108" spans="1:67" ht="12.75" customHeight="1" x14ac:dyDescent="0.25">
      <c r="AG108" s="72"/>
      <c r="AH108" s="72"/>
      <c r="AI108" s="72"/>
      <c r="AJ108" s="72"/>
      <c r="AK108" s="371"/>
      <c r="AL108" s="371"/>
      <c r="AM108" s="371"/>
      <c r="AN108" s="371"/>
      <c r="AO108" s="371"/>
      <c r="AP108" s="371"/>
      <c r="AQ108" s="371"/>
      <c r="AR108" s="371"/>
      <c r="AS108" s="102"/>
      <c r="BO108" s="46" t="str">
        <f>X26</f>
        <v>6) Predecir</v>
      </c>
    </row>
    <row r="110" spans="1:67" ht="12.75" customHeight="1" x14ac:dyDescent="0.25">
      <c r="AG110" s="313"/>
      <c r="AH110" s="313"/>
      <c r="AI110" s="313"/>
      <c r="AJ110" s="313"/>
      <c r="AK110" s="73"/>
      <c r="AL110" s="74"/>
      <c r="AM110" s="73"/>
      <c r="AN110" s="74"/>
      <c r="AO110" s="73"/>
      <c r="AP110" s="74"/>
      <c r="AQ110" s="73"/>
      <c r="AR110" s="74"/>
      <c r="AS110" s="103"/>
    </row>
    <row r="111" spans="1:67" ht="12.75" customHeight="1" x14ac:dyDescent="0.25">
      <c r="P111" t="s">
        <v>31</v>
      </c>
      <c r="AG111" s="313"/>
      <c r="AH111" s="313"/>
      <c r="AI111" s="313"/>
      <c r="AJ111" s="313"/>
      <c r="AK111" s="73"/>
      <c r="AL111" s="74"/>
      <c r="AM111" s="73"/>
      <c r="AN111" s="74"/>
      <c r="AO111" s="73"/>
      <c r="AP111" s="74"/>
      <c r="AQ111" s="73"/>
      <c r="AR111" s="74"/>
      <c r="AS111" s="103"/>
    </row>
    <row r="112" spans="1:67" ht="12.75" customHeight="1" x14ac:dyDescent="0.25">
      <c r="N112" s="16" t="s">
        <v>31</v>
      </c>
      <c r="AG112" s="313"/>
      <c r="AH112" s="313"/>
      <c r="AI112" s="313"/>
      <c r="AJ112" s="313"/>
      <c r="AK112" s="73"/>
      <c r="AL112" s="74"/>
      <c r="AM112" s="73"/>
      <c r="AN112" s="74"/>
      <c r="AO112" s="73"/>
      <c r="AP112" s="74"/>
      <c r="AQ112" s="73"/>
      <c r="AR112" s="74"/>
      <c r="AS112" s="103"/>
    </row>
  </sheetData>
  <sheetProtection password="CC2D" sheet="1" objects="1" scenarios="1" selectLockedCells="1"/>
  <dataConsolidate/>
  <mergeCells count="148">
    <mergeCell ref="C63:D63"/>
    <mergeCell ref="AK34:AR35"/>
    <mergeCell ref="C15:AB15"/>
    <mergeCell ref="D26:J26"/>
    <mergeCell ref="D27:J27"/>
    <mergeCell ref="D28:J28"/>
    <mergeCell ref="L17:V18"/>
    <mergeCell ref="D23:J23"/>
    <mergeCell ref="D22:J22"/>
    <mergeCell ref="D21:J21"/>
    <mergeCell ref="X22:AB22"/>
    <mergeCell ref="X23:AB24"/>
    <mergeCell ref="D16:J16"/>
    <mergeCell ref="L16:V16"/>
    <mergeCell ref="D17:J17"/>
    <mergeCell ref="D18:J18"/>
    <mergeCell ref="D19:J19"/>
    <mergeCell ref="X27:AB27"/>
    <mergeCell ref="X28:AB28"/>
    <mergeCell ref="X16:AB16"/>
    <mergeCell ref="X17:AB18"/>
    <mergeCell ref="X19:AB19"/>
    <mergeCell ref="X20:AB20"/>
    <mergeCell ref="X21:AB21"/>
    <mergeCell ref="AU46:AX46"/>
    <mergeCell ref="C52:D52"/>
    <mergeCell ref="C50:D50"/>
    <mergeCell ref="AU47:AU50"/>
    <mergeCell ref="AV47:AV50"/>
    <mergeCell ref="AW47:AW50"/>
    <mergeCell ref="AG47:AG50"/>
    <mergeCell ref="AF47:AF50"/>
    <mergeCell ref="AM49:AN49"/>
    <mergeCell ref="AO49:AP49"/>
    <mergeCell ref="AM47:AN47"/>
    <mergeCell ref="AO47:AP47"/>
    <mergeCell ref="AK48:AL48"/>
    <mergeCell ref="AQ48:AR48"/>
    <mergeCell ref="F47:AC47"/>
    <mergeCell ref="AX47:AX50"/>
    <mergeCell ref="AQ49:AR49"/>
    <mergeCell ref="C51:D51"/>
    <mergeCell ref="C68:D68"/>
    <mergeCell ref="C94:D94"/>
    <mergeCell ref="C95:D95"/>
    <mergeCell ref="C96:D96"/>
    <mergeCell ref="C93:D93"/>
    <mergeCell ref="C102:E102"/>
    <mergeCell ref="C104:E104"/>
    <mergeCell ref="C91:D91"/>
    <mergeCell ref="C85:D85"/>
    <mergeCell ref="C81:D81"/>
    <mergeCell ref="C3:N3"/>
    <mergeCell ref="C5:N5"/>
    <mergeCell ref="C98:D98"/>
    <mergeCell ref="C99:E99"/>
    <mergeCell ref="C97:D97"/>
    <mergeCell ref="C89:D89"/>
    <mergeCell ref="C90:D90"/>
    <mergeCell ref="C11:E11"/>
    <mergeCell ref="F11:H11"/>
    <mergeCell ref="D32:E32"/>
    <mergeCell ref="C84:D84"/>
    <mergeCell ref="C77:D77"/>
    <mergeCell ref="C74:D74"/>
    <mergeCell ref="D31:E31"/>
    <mergeCell ref="F40:AF40"/>
    <mergeCell ref="C59:D59"/>
    <mergeCell ref="C83:D83"/>
    <mergeCell ref="C56:D56"/>
    <mergeCell ref="C73:D73"/>
    <mergeCell ref="AE47:AE50"/>
    <mergeCell ref="C72:D72"/>
    <mergeCell ref="C86:D86"/>
    <mergeCell ref="C87:D87"/>
    <mergeCell ref="C88:D88"/>
    <mergeCell ref="C2:N2"/>
    <mergeCell ref="D7:H7"/>
    <mergeCell ref="N7:P7"/>
    <mergeCell ref="D8:H8"/>
    <mergeCell ref="C71:D71"/>
    <mergeCell ref="D9:H9"/>
    <mergeCell ref="C10:E10"/>
    <mergeCell ref="F10:H10"/>
    <mergeCell ref="C12:E12"/>
    <mergeCell ref="F12:H12"/>
    <mergeCell ref="D39:N39"/>
    <mergeCell ref="D24:J24"/>
    <mergeCell ref="D25:J25"/>
    <mergeCell ref="D20:J20"/>
    <mergeCell ref="L19:V23"/>
    <mergeCell ref="C70:D70"/>
    <mergeCell ref="C66:D66"/>
    <mergeCell ref="C57:D57"/>
    <mergeCell ref="C58:D58"/>
    <mergeCell ref="C60:D60"/>
    <mergeCell ref="C61:D61"/>
    <mergeCell ref="C62:D62"/>
    <mergeCell ref="C65:D65"/>
    <mergeCell ref="C69:D69"/>
    <mergeCell ref="C53:D53"/>
    <mergeCell ref="C54:D54"/>
    <mergeCell ref="C103:E103"/>
    <mergeCell ref="C100:E100"/>
    <mergeCell ref="C55:D55"/>
    <mergeCell ref="BO65:BQ65"/>
    <mergeCell ref="BO66:BQ66"/>
    <mergeCell ref="BO68:BQ68"/>
    <mergeCell ref="AG111:AJ111"/>
    <mergeCell ref="AG110:AJ110"/>
    <mergeCell ref="C92:D92"/>
    <mergeCell ref="BO70:BQ70"/>
    <mergeCell ref="C75:D75"/>
    <mergeCell ref="C64:D64"/>
    <mergeCell ref="C82:D82"/>
    <mergeCell ref="C67:D67"/>
    <mergeCell ref="BO67:BQ67"/>
    <mergeCell ref="BO71:BQ71"/>
    <mergeCell ref="C79:D79"/>
    <mergeCell ref="C80:D80"/>
    <mergeCell ref="C106:E106"/>
    <mergeCell ref="BO69:BQ69"/>
    <mergeCell ref="C78:D78"/>
    <mergeCell ref="C76:D76"/>
    <mergeCell ref="AG112:AJ112"/>
    <mergeCell ref="X25:AB25"/>
    <mergeCell ref="P39:AC39"/>
    <mergeCell ref="L24:V26"/>
    <mergeCell ref="L27:V28"/>
    <mergeCell ref="X26:AB26"/>
    <mergeCell ref="AK46:AR46"/>
    <mergeCell ref="AK49:AL49"/>
    <mergeCell ref="AM48:AN48"/>
    <mergeCell ref="AO48:AP48"/>
    <mergeCell ref="AK47:AL47"/>
    <mergeCell ref="AQ47:AR47"/>
    <mergeCell ref="AK36:AL38"/>
    <mergeCell ref="AM36:AN38"/>
    <mergeCell ref="N103:R103"/>
    <mergeCell ref="AD47:AD50"/>
    <mergeCell ref="AK102:AR102"/>
    <mergeCell ref="AO36:AP38"/>
    <mergeCell ref="AQ36:AR38"/>
    <mergeCell ref="AK106:AL108"/>
    <mergeCell ref="AM106:AN108"/>
    <mergeCell ref="AO106:AP108"/>
    <mergeCell ref="AQ106:AR108"/>
    <mergeCell ref="V103:Z103"/>
  </mergeCells>
  <phoneticPr fontId="4" type="noConversion"/>
  <conditionalFormatting sqref="AF100:AF101">
    <cfRule type="cellIs" dxfId="109" priority="952" stopIfTrue="1" operator="greaterThanOrEqual">
      <formula>3.95</formula>
    </cfRule>
    <cfRule type="cellIs" dxfId="108" priority="953" stopIfTrue="1" operator="between">
      <formula>2.05</formula>
      <formula>3.94</formula>
    </cfRule>
    <cfRule type="cellIs" dxfId="107" priority="954" stopIfTrue="1" operator="lessThanOrEqual">
      <formula>2</formula>
    </cfRule>
  </conditionalFormatting>
  <conditionalFormatting sqref="AF51:AF97">
    <cfRule type="cellIs" dxfId="106" priority="288" stopIfTrue="1" operator="greaterThanOrEqual">
      <formula>3.95</formula>
    </cfRule>
    <cfRule type="cellIs" dxfId="105" priority="289" stopIfTrue="1" operator="between">
      <formula>2.05</formula>
      <formula>3.94</formula>
    </cfRule>
    <cfRule type="cellIs" dxfId="104" priority="290" stopIfTrue="1" operator="lessThanOrEqual">
      <formula>2</formula>
    </cfRule>
  </conditionalFormatting>
  <conditionalFormatting sqref="AG99:AI100">
    <cfRule type="cellIs" dxfId="103" priority="127" stopIfTrue="1" operator="greaterThanOrEqual">
      <formula>3.95</formula>
    </cfRule>
    <cfRule type="cellIs" dxfId="102" priority="128" stopIfTrue="1" operator="between">
      <formula>2.05</formula>
      <formula>3.94</formula>
    </cfRule>
    <cfRule type="cellIs" dxfId="101" priority="129" stopIfTrue="1" operator="lessThanOrEqual">
      <formula>2</formula>
    </cfRule>
  </conditionalFormatting>
  <conditionalFormatting sqref="AB51:AB97">
    <cfRule type="cellIs" dxfId="100" priority="79" stopIfTrue="1" operator="equal">
      <formula>2</formula>
    </cfRule>
    <cfRule type="cellIs" dxfId="99" priority="80" stopIfTrue="1" operator="notEqual">
      <formula>2</formula>
    </cfRule>
  </conditionalFormatting>
  <conditionalFormatting sqref="U51:U97 W51:W97 Y51:Y97">
    <cfRule type="cellIs" dxfId="98" priority="25" stopIfTrue="1" operator="equal">
      <formula>1</formula>
    </cfRule>
    <cfRule type="cellIs" dxfId="97" priority="26" stopIfTrue="1" operator="notEqual">
      <formula>1</formula>
    </cfRule>
  </conditionalFormatting>
  <conditionalFormatting sqref="F51:F97">
    <cfRule type="cellIs" dxfId="96" priority="65" stopIfTrue="1" operator="equal">
      <formula>1</formula>
    </cfRule>
    <cfRule type="cellIs" dxfId="95" priority="66" stopIfTrue="1" operator="notEqual">
      <formula>1</formula>
    </cfRule>
  </conditionalFormatting>
  <conditionalFormatting sqref="H51:H97">
    <cfRule type="cellIs" dxfId="94" priority="23" stopIfTrue="1" operator="equal">
      <formula>1</formula>
    </cfRule>
    <cfRule type="cellIs" dxfId="93" priority="24" stopIfTrue="1" operator="notEqual">
      <formula>1</formula>
    </cfRule>
  </conditionalFormatting>
  <conditionalFormatting sqref="J51:J97">
    <cfRule type="cellIs" dxfId="92" priority="21" stopIfTrue="1" operator="equal">
      <formula>1</formula>
    </cfRule>
    <cfRule type="cellIs" dxfId="91" priority="22" stopIfTrue="1" operator="notEqual">
      <formula>1</formula>
    </cfRule>
  </conditionalFormatting>
  <conditionalFormatting sqref="L51:L97">
    <cfRule type="cellIs" dxfId="90" priority="19" stopIfTrue="1" operator="equal">
      <formula>1</formula>
    </cfRule>
    <cfRule type="cellIs" dxfId="89" priority="20" stopIfTrue="1" operator="notEqual">
      <formula>1</formula>
    </cfRule>
  </conditionalFormatting>
  <conditionalFormatting sqref="N51:N97">
    <cfRule type="cellIs" dxfId="88" priority="17" stopIfTrue="1" operator="equal">
      <formula>1</formula>
    </cfRule>
    <cfRule type="cellIs" dxfId="87" priority="18" stopIfTrue="1" operator="notEqual">
      <formula>1</formula>
    </cfRule>
  </conditionalFormatting>
  <conditionalFormatting sqref="T51:T97">
    <cfRule type="cellIs" dxfId="86" priority="13" stopIfTrue="1" operator="equal">
      <formula>1</formula>
    </cfRule>
    <cfRule type="cellIs" dxfId="85" priority="14" stopIfTrue="1" operator="notEqual">
      <formula>1</formula>
    </cfRule>
  </conditionalFormatting>
  <conditionalFormatting sqref="V51:V97">
    <cfRule type="cellIs" dxfId="84" priority="11" stopIfTrue="1" operator="equal">
      <formula>1</formula>
    </cfRule>
    <cfRule type="cellIs" dxfId="83" priority="12" stopIfTrue="1" operator="notEqual">
      <formula>1</formula>
    </cfRule>
  </conditionalFormatting>
  <conditionalFormatting sqref="X51:X97">
    <cfRule type="cellIs" dxfId="82" priority="9" stopIfTrue="1" operator="equal">
      <formula>1</formula>
    </cfRule>
    <cfRule type="cellIs" dxfId="81" priority="10" stopIfTrue="1" operator="notEqual">
      <formula>1</formula>
    </cfRule>
  </conditionalFormatting>
  <conditionalFormatting sqref="P51:P97">
    <cfRule type="cellIs" dxfId="80" priority="5" stopIfTrue="1" operator="equal">
      <formula>2</formula>
    </cfRule>
    <cfRule type="cellIs" dxfId="79" priority="6" stopIfTrue="1" operator="notEqual">
      <formula>2</formula>
    </cfRule>
  </conditionalFormatting>
  <conditionalFormatting sqref="R51:R97">
    <cfRule type="cellIs" dxfId="78" priority="3" stopIfTrue="1" operator="equal">
      <formula>1</formula>
    </cfRule>
    <cfRule type="cellIs" dxfId="77" priority="4" stopIfTrue="1" operator="notEqual">
      <formula>1</formula>
    </cfRule>
  </conditionalFormatting>
  <conditionalFormatting sqref="Z51:Z97">
    <cfRule type="cellIs" dxfId="76" priority="1" stopIfTrue="1" operator="equal">
      <formula>2</formula>
    </cfRule>
    <cfRule type="cellIs" dxfId="75" priority="2" stopIfTrue="1" operator="notEqual">
      <formula>2</formula>
    </cfRule>
  </conditionalFormatting>
  <dataValidations count="4">
    <dataValidation type="decimal" allowBlank="1" showInputMessage="1" showErrorMessage="1" errorTitle="ERROR" error="Sólo se admiten valores decimales entre 0 y 2. Ingresar valores con coma decimal y no con punto, por ejemplo: 2,5 y no 2.5" sqref="AA51:AA97">
      <formula1>0</formula1>
      <formula2>2</formula2>
    </dataValidation>
    <dataValidation type="list" allowBlank="1" showInputMessage="1" showErrorMessage="1" errorTitle="Error" error="DIGITAR &quot;p o P&quot; SI ALUMNO SE ENCUENTRA PRESENTE O BIEN &quot;a o A&quot;  SI ESTÁ AUSENTE." sqref="E51:E97">
      <formula1>$BC$14:$BC$15</formula1>
    </dataValidation>
    <dataValidation type="list" allowBlank="1" showInputMessage="1" showErrorMessage="1" errorTitle="ERROR" error="PREGUNTA ABIERTA, SOLO SE ADMITEN LOS VALORES NUMÉRICOS: 0, 1 Y 2." sqref="P51:P97 Z51:Z97 AB51:AB97">
      <formula1>$L$9:$L$11</formula1>
    </dataValidation>
    <dataValidation type="list" allowBlank="1" showInputMessage="1" showErrorMessage="1" error="PREGUNTA CERRADA, SOLO ADMITE LOS VALORES NUMÉRICOS: 0, 1_x000a__x000a_RESPUESTA CORRECTA: 1_x000a_RESPUESTA INCORRECTA: 0" sqref="R51:R97 T51:Y97 F51:O97">
      <formula1>$K$8:$K$9</formula1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  <pageSetUpPr fitToPage="1"/>
  </sheetPr>
  <dimension ref="A2:BQ112"/>
  <sheetViews>
    <sheetView showGridLines="0" topLeftCell="B1" zoomScale="81" zoomScaleNormal="81" workbookViewId="0">
      <pane xSplit="1" topLeftCell="C1" activePane="topRight" state="frozen"/>
      <selection activeCell="B16" sqref="B16"/>
      <selection pane="topRight"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285156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7.85546875" hidden="1" customWidth="1"/>
    <col min="31" max="31" width="9.28515625" customWidth="1"/>
    <col min="32" max="32" width="10.85546875" customWidth="1"/>
    <col min="33" max="35" width="13.5703125" customWidth="1"/>
    <col min="36" max="36" width="17.5703125" style="52" customWidth="1"/>
    <col min="37" max="44" width="7" style="52" customWidth="1"/>
    <col min="45" max="45" width="2.5703125" style="94" customWidth="1"/>
    <col min="46" max="46" width="8.28515625" style="52" customWidth="1"/>
    <col min="47" max="49" width="14.140625" style="52" customWidth="1"/>
    <col min="50" max="50" width="12.5703125" style="52" customWidth="1"/>
    <col min="51" max="53" width="17.42578125" customWidth="1"/>
    <col min="54" max="54" width="13.42578125" customWidth="1"/>
    <col min="55" max="55" width="5.5703125" customWidth="1"/>
    <col min="62" max="62" width="5.42578125" customWidth="1"/>
    <col min="63" max="65" width="6.140625" customWidth="1"/>
  </cols>
  <sheetData>
    <row r="2" spans="1:55" ht="12.75" customHeight="1" x14ac:dyDescent="0.2">
      <c r="C2" s="381" t="s">
        <v>15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17"/>
    </row>
    <row r="3" spans="1:55" ht="12.75" customHeight="1" x14ac:dyDescent="0.2">
      <c r="C3" s="402" t="s">
        <v>16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18"/>
    </row>
    <row r="4" spans="1:55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55" ht="12.75" customHeight="1" x14ac:dyDescent="0.2">
      <c r="C5" s="404" t="s">
        <v>88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1"/>
    </row>
    <row r="6" spans="1:55" ht="12.75" customHeight="1" x14ac:dyDescent="0.2">
      <c r="C6" s="2"/>
      <c r="D6" s="2"/>
      <c r="E6" s="14"/>
      <c r="F6" s="2"/>
      <c r="G6" s="21"/>
      <c r="H6" s="2"/>
      <c r="I6" s="12"/>
      <c r="L6" s="2"/>
      <c r="M6" s="2"/>
      <c r="N6" s="14"/>
      <c r="O6" s="14"/>
      <c r="P6" s="2"/>
      <c r="Q6" s="12"/>
    </row>
    <row r="7" spans="1:55" ht="12.75" customHeight="1" x14ac:dyDescent="0.2">
      <c r="B7" s="3"/>
      <c r="C7" s="4" t="s">
        <v>11</v>
      </c>
      <c r="D7" s="382"/>
      <c r="E7" s="382"/>
      <c r="F7" s="382"/>
      <c r="G7" s="382"/>
      <c r="H7" s="382"/>
      <c r="I7" s="25"/>
      <c r="J7" s="64"/>
      <c r="K7" s="3"/>
      <c r="L7" s="6" t="s">
        <v>14</v>
      </c>
      <c r="M7" s="6"/>
      <c r="N7" s="383"/>
      <c r="O7" s="383"/>
      <c r="P7" s="383"/>
      <c r="Q7" s="26"/>
      <c r="R7" s="12"/>
      <c r="S7" s="12"/>
    </row>
    <row r="8" spans="1:55" ht="12.75" customHeight="1" x14ac:dyDescent="0.2">
      <c r="B8" s="3"/>
      <c r="C8" s="4" t="s">
        <v>1</v>
      </c>
      <c r="D8" s="384" t="s">
        <v>87</v>
      </c>
      <c r="E8" s="384"/>
      <c r="F8" s="384"/>
      <c r="G8" s="384"/>
      <c r="H8" s="384"/>
      <c r="I8" s="38"/>
      <c r="J8" s="77" t="s">
        <v>0</v>
      </c>
      <c r="K8" s="77">
        <v>0</v>
      </c>
      <c r="L8" s="27"/>
      <c r="M8" s="27"/>
      <c r="N8" s="27"/>
      <c r="O8" s="27"/>
      <c r="P8" s="28"/>
      <c r="Q8" s="2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55" ht="12.75" customHeight="1" x14ac:dyDescent="0.2">
      <c r="B9" s="3"/>
      <c r="C9" s="4" t="s">
        <v>3</v>
      </c>
      <c r="D9" s="385"/>
      <c r="E9" s="386"/>
      <c r="F9" s="386"/>
      <c r="G9" s="386"/>
      <c r="H9" s="387"/>
      <c r="I9" s="39"/>
      <c r="J9" s="77" t="s">
        <v>20</v>
      </c>
      <c r="K9" s="77">
        <v>1</v>
      </c>
      <c r="L9" s="31">
        <v>0</v>
      </c>
      <c r="M9" s="31"/>
      <c r="N9" s="31"/>
      <c r="O9" s="31"/>
      <c r="P9" s="32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55" ht="12.75" customHeight="1" x14ac:dyDescent="0.2">
      <c r="B10" s="3"/>
      <c r="C10" s="388" t="s">
        <v>7</v>
      </c>
      <c r="D10" s="389"/>
      <c r="E10" s="390"/>
      <c r="F10" s="391"/>
      <c r="G10" s="392"/>
      <c r="H10" s="393"/>
      <c r="I10" s="40"/>
      <c r="J10" s="77" t="s">
        <v>21</v>
      </c>
      <c r="K10" s="77">
        <v>2</v>
      </c>
      <c r="L10" s="31">
        <v>1</v>
      </c>
      <c r="M10" s="31"/>
      <c r="N10" s="31"/>
      <c r="O10" s="31"/>
      <c r="P10" s="32"/>
      <c r="Q10" s="32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55" ht="12.75" customHeight="1" x14ac:dyDescent="0.2">
      <c r="B11" s="3"/>
      <c r="C11" s="388" t="s">
        <v>5</v>
      </c>
      <c r="D11" s="389"/>
      <c r="E11" s="390"/>
      <c r="F11" s="394">
        <f>COUNTIF(E51:E97,"=P")</f>
        <v>0</v>
      </c>
      <c r="G11" s="395"/>
      <c r="H11" s="396"/>
      <c r="I11" s="41"/>
      <c r="J11" s="77" t="s">
        <v>22</v>
      </c>
      <c r="K11" s="77"/>
      <c r="L11" s="31">
        <v>2</v>
      </c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3"/>
      <c r="AK11" s="53"/>
      <c r="AL11" s="53"/>
      <c r="AM11" s="53"/>
      <c r="AN11" s="53"/>
      <c r="AO11" s="53"/>
      <c r="AP11" s="53"/>
      <c r="AQ11" s="53"/>
      <c r="AR11" s="53"/>
      <c r="AS11" s="95"/>
      <c r="AT11" s="53"/>
      <c r="AU11" s="53"/>
      <c r="AV11" s="53"/>
      <c r="AW11" s="53"/>
    </row>
    <row r="12" spans="1:55" ht="12.75" customHeight="1" x14ac:dyDescent="0.2">
      <c r="B12" s="3"/>
      <c r="C12" s="388" t="s">
        <v>9</v>
      </c>
      <c r="D12" s="389"/>
      <c r="E12" s="390"/>
      <c r="F12" s="394">
        <f>COUNTIF(E51:E97,"=a")</f>
        <v>0</v>
      </c>
      <c r="G12" s="395"/>
      <c r="H12" s="396"/>
      <c r="I12" s="41"/>
      <c r="J12" s="156"/>
      <c r="K12" s="156"/>
      <c r="L12" s="31"/>
      <c r="M12" s="31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53"/>
      <c r="AK12" s="53"/>
      <c r="AL12" s="53"/>
      <c r="AM12" s="53"/>
      <c r="AN12" s="53"/>
      <c r="AO12" s="53"/>
      <c r="AP12" s="53"/>
      <c r="AQ12" s="53"/>
      <c r="AR12" s="53"/>
      <c r="AS12" s="95"/>
      <c r="AT12" s="53"/>
      <c r="AU12" s="53"/>
      <c r="AV12" s="53"/>
      <c r="AW12" s="53"/>
    </row>
    <row r="13" spans="1:55" ht="12.75" customHeight="1" x14ac:dyDescent="0.2">
      <c r="C13" s="8"/>
      <c r="D13" s="8"/>
      <c r="E13" s="15"/>
      <c r="F13" s="8"/>
      <c r="G13" s="22"/>
      <c r="H13" s="8"/>
      <c r="I13" s="12"/>
      <c r="L13" s="31"/>
      <c r="M13" s="31"/>
      <c r="N13" s="31"/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3"/>
      <c r="AK13" s="53"/>
      <c r="AL13" s="53"/>
      <c r="AM13" s="53"/>
      <c r="AN13" s="53"/>
      <c r="AO13" s="53"/>
      <c r="AP13" s="53"/>
      <c r="AQ13" s="53"/>
      <c r="AR13" s="53"/>
      <c r="AS13" s="95"/>
      <c r="AT13" s="53"/>
      <c r="AU13" s="53"/>
      <c r="AV13" s="53"/>
      <c r="AW13" s="53"/>
      <c r="BB13" s="19"/>
    </row>
    <row r="14" spans="1:55" ht="12.75" customHeight="1" thickBot="1" x14ac:dyDescent="0.25">
      <c r="B14" s="12"/>
      <c r="C14" s="12"/>
      <c r="D14" s="12"/>
      <c r="BC14" s="42" t="s">
        <v>2</v>
      </c>
    </row>
    <row r="15" spans="1:55" ht="12.75" customHeight="1" thickBot="1" x14ac:dyDescent="0.25">
      <c r="A15" s="12"/>
      <c r="C15" s="436" t="str">
        <f>D8</f>
        <v>1° básico B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8"/>
      <c r="BC15" s="30" t="s">
        <v>0</v>
      </c>
    </row>
    <row r="16" spans="1:55" ht="32.25" thickBot="1" x14ac:dyDescent="0.3">
      <c r="A16" s="12"/>
      <c r="B16" s="174" t="s">
        <v>29</v>
      </c>
      <c r="C16" s="176" t="s">
        <v>23</v>
      </c>
      <c r="D16" s="449" t="s">
        <v>39</v>
      </c>
      <c r="E16" s="450"/>
      <c r="F16" s="450"/>
      <c r="G16" s="450"/>
      <c r="H16" s="450"/>
      <c r="I16" s="450"/>
      <c r="J16" s="450"/>
      <c r="K16" s="177"/>
      <c r="L16" s="451" t="s">
        <v>59</v>
      </c>
      <c r="M16" s="452"/>
      <c r="N16" s="452"/>
      <c r="O16" s="452"/>
      <c r="P16" s="452"/>
      <c r="Q16" s="452"/>
      <c r="R16" s="452"/>
      <c r="S16" s="452"/>
      <c r="T16" s="452"/>
      <c r="U16" s="452"/>
      <c r="V16" s="453"/>
      <c r="W16" s="178"/>
      <c r="X16" s="457" t="s">
        <v>45</v>
      </c>
      <c r="Y16" s="458"/>
      <c r="Z16" s="458"/>
      <c r="AA16" s="458"/>
      <c r="AB16" s="459"/>
      <c r="AC16" s="185"/>
      <c r="AD16" s="65"/>
      <c r="AE16" s="65"/>
      <c r="AT16" s="54"/>
      <c r="AU16" s="54"/>
      <c r="AV16" s="54"/>
      <c r="AW16" s="54"/>
    </row>
    <row r="17" spans="1:49" ht="48.75" customHeight="1" x14ac:dyDescent="0.2">
      <c r="A17" s="12"/>
      <c r="B17" s="175">
        <v>1</v>
      </c>
      <c r="C17" s="179">
        <v>1</v>
      </c>
      <c r="D17" s="400" t="s">
        <v>61</v>
      </c>
      <c r="E17" s="401"/>
      <c r="F17" s="401"/>
      <c r="G17" s="401"/>
      <c r="H17" s="401"/>
      <c r="I17" s="401"/>
      <c r="J17" s="401"/>
      <c r="K17" s="132"/>
      <c r="L17" s="318" t="s">
        <v>72</v>
      </c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126"/>
      <c r="X17" s="460" t="s">
        <v>58</v>
      </c>
      <c r="Y17" s="461"/>
      <c r="Z17" s="461"/>
      <c r="AA17" s="461"/>
      <c r="AB17" s="462"/>
      <c r="AC17" s="127"/>
      <c r="AD17" s="59"/>
      <c r="AE17" s="59"/>
      <c r="AT17" s="54"/>
      <c r="AU17" s="54"/>
      <c r="AV17" s="54"/>
      <c r="AW17" s="54"/>
    </row>
    <row r="18" spans="1:49" ht="30.75" customHeight="1" thickBot="1" x14ac:dyDescent="0.25">
      <c r="A18" s="12"/>
      <c r="B18" s="175">
        <f>B17+1</f>
        <v>2</v>
      </c>
      <c r="C18" s="180">
        <v>1</v>
      </c>
      <c r="D18" s="400" t="s">
        <v>62</v>
      </c>
      <c r="E18" s="401"/>
      <c r="F18" s="401"/>
      <c r="G18" s="401"/>
      <c r="H18" s="401"/>
      <c r="I18" s="401"/>
      <c r="J18" s="401"/>
      <c r="K18" s="132"/>
      <c r="L18" s="324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127"/>
      <c r="X18" s="463"/>
      <c r="Y18" s="464"/>
      <c r="Z18" s="464"/>
      <c r="AA18" s="464"/>
      <c r="AB18" s="465"/>
      <c r="AC18" s="127"/>
      <c r="AD18" s="59"/>
      <c r="AE18" s="59"/>
      <c r="AT18" s="54"/>
      <c r="AU18" s="54"/>
      <c r="AV18" s="54"/>
      <c r="AW18" s="54"/>
    </row>
    <row r="19" spans="1:49" ht="39.75" customHeight="1" x14ac:dyDescent="0.2">
      <c r="A19" s="12"/>
      <c r="B19" s="175">
        <f t="shared" ref="B19:B28" si="0">B18+1</f>
        <v>3</v>
      </c>
      <c r="C19" s="180">
        <v>1</v>
      </c>
      <c r="D19" s="400" t="s">
        <v>63</v>
      </c>
      <c r="E19" s="401"/>
      <c r="F19" s="401"/>
      <c r="G19" s="401"/>
      <c r="H19" s="401"/>
      <c r="I19" s="401"/>
      <c r="J19" s="401"/>
      <c r="K19" s="132"/>
      <c r="L19" s="318" t="s">
        <v>73</v>
      </c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127"/>
      <c r="X19" s="466" t="s">
        <v>74</v>
      </c>
      <c r="Y19" s="467"/>
      <c r="Z19" s="467"/>
      <c r="AA19" s="467"/>
      <c r="AB19" s="468"/>
      <c r="AC19" s="127"/>
      <c r="AD19" s="59"/>
      <c r="AE19" s="59"/>
      <c r="AT19" s="54"/>
      <c r="AU19" s="54"/>
      <c r="AV19" s="54"/>
      <c r="AW19" s="54"/>
    </row>
    <row r="20" spans="1:49" ht="25.5" customHeight="1" x14ac:dyDescent="0.2">
      <c r="A20" s="12"/>
      <c r="B20" s="175">
        <f t="shared" si="0"/>
        <v>4</v>
      </c>
      <c r="C20" s="180">
        <v>1</v>
      </c>
      <c r="D20" s="400" t="s">
        <v>64</v>
      </c>
      <c r="E20" s="401"/>
      <c r="F20" s="401"/>
      <c r="G20" s="401"/>
      <c r="H20" s="401"/>
      <c r="I20" s="401"/>
      <c r="J20" s="401"/>
      <c r="K20" s="132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3"/>
      <c r="W20" s="127"/>
      <c r="X20" s="314" t="s">
        <v>75</v>
      </c>
      <c r="Y20" s="315"/>
      <c r="Z20" s="315"/>
      <c r="AA20" s="315"/>
      <c r="AB20" s="316"/>
      <c r="AC20" s="127"/>
      <c r="AD20" s="59"/>
      <c r="AE20" s="59"/>
      <c r="AT20" s="54"/>
      <c r="AU20" s="54"/>
      <c r="AV20" s="54"/>
      <c r="AW20" s="54"/>
    </row>
    <row r="21" spans="1:49" ht="25.5" customHeight="1" x14ac:dyDescent="0.2">
      <c r="A21" s="12"/>
      <c r="B21" s="175">
        <f t="shared" si="0"/>
        <v>5</v>
      </c>
      <c r="C21" s="180">
        <v>1</v>
      </c>
      <c r="D21" s="400" t="s">
        <v>65</v>
      </c>
      <c r="E21" s="401"/>
      <c r="F21" s="401"/>
      <c r="G21" s="401"/>
      <c r="H21" s="401"/>
      <c r="I21" s="401"/>
      <c r="J21" s="401"/>
      <c r="K21" s="132"/>
      <c r="L21" s="321"/>
      <c r="M21" s="322"/>
      <c r="N21" s="322"/>
      <c r="O21" s="322"/>
      <c r="P21" s="322"/>
      <c r="Q21" s="322"/>
      <c r="R21" s="322"/>
      <c r="S21" s="322"/>
      <c r="T21" s="322"/>
      <c r="U21" s="322"/>
      <c r="V21" s="323"/>
      <c r="W21" s="127"/>
      <c r="X21" s="314" t="s">
        <v>58</v>
      </c>
      <c r="Y21" s="315"/>
      <c r="Z21" s="315"/>
      <c r="AA21" s="315"/>
      <c r="AB21" s="316"/>
      <c r="AC21" s="127"/>
      <c r="AD21" s="59"/>
      <c r="AE21" s="59"/>
      <c r="AT21" s="54"/>
      <c r="AU21" s="54"/>
      <c r="AV21" s="54"/>
      <c r="AW21" s="54"/>
    </row>
    <row r="22" spans="1:49" ht="39.75" customHeight="1" x14ac:dyDescent="0.2">
      <c r="A22" s="12"/>
      <c r="B22" s="175">
        <f t="shared" si="0"/>
        <v>6</v>
      </c>
      <c r="C22" s="180">
        <v>2</v>
      </c>
      <c r="D22" s="400" t="s">
        <v>66</v>
      </c>
      <c r="E22" s="401"/>
      <c r="F22" s="401"/>
      <c r="G22" s="401"/>
      <c r="H22" s="401"/>
      <c r="I22" s="401"/>
      <c r="J22" s="401"/>
      <c r="K22" s="132"/>
      <c r="L22" s="321"/>
      <c r="M22" s="322"/>
      <c r="N22" s="322"/>
      <c r="O22" s="322"/>
      <c r="P22" s="322"/>
      <c r="Q22" s="322"/>
      <c r="R22" s="322"/>
      <c r="S22" s="322"/>
      <c r="T22" s="322"/>
      <c r="U22" s="322"/>
      <c r="V22" s="323"/>
      <c r="W22" s="127"/>
      <c r="X22" s="314" t="s">
        <v>76</v>
      </c>
      <c r="Y22" s="315"/>
      <c r="Z22" s="315"/>
      <c r="AA22" s="315"/>
      <c r="AB22" s="316"/>
      <c r="AC22" s="127"/>
      <c r="AD22" s="59"/>
      <c r="AE22" s="59"/>
      <c r="AT22" s="54"/>
      <c r="AU22" s="54"/>
      <c r="AV22" s="54"/>
      <c r="AW22" s="54"/>
    </row>
    <row r="23" spans="1:49" ht="39.75" customHeight="1" x14ac:dyDescent="0.2">
      <c r="A23" s="12"/>
      <c r="B23" s="175">
        <f t="shared" si="0"/>
        <v>7</v>
      </c>
      <c r="C23" s="180">
        <v>1</v>
      </c>
      <c r="D23" s="441" t="s">
        <v>164</v>
      </c>
      <c r="E23" s="442"/>
      <c r="F23" s="442"/>
      <c r="G23" s="442"/>
      <c r="H23" s="442"/>
      <c r="I23" s="442"/>
      <c r="J23" s="442"/>
      <c r="K23" s="139"/>
      <c r="L23" s="324"/>
      <c r="M23" s="325"/>
      <c r="N23" s="325"/>
      <c r="O23" s="325"/>
      <c r="P23" s="325"/>
      <c r="Q23" s="325"/>
      <c r="R23" s="325"/>
      <c r="S23" s="325"/>
      <c r="T23" s="325"/>
      <c r="U23" s="325"/>
      <c r="V23" s="326"/>
      <c r="W23" s="127"/>
      <c r="X23" s="443" t="s">
        <v>75</v>
      </c>
      <c r="Y23" s="444"/>
      <c r="Z23" s="444"/>
      <c r="AA23" s="444"/>
      <c r="AB23" s="445"/>
      <c r="AC23" s="127"/>
      <c r="AD23" s="59"/>
      <c r="AE23" s="59"/>
      <c r="AT23" s="54"/>
      <c r="AU23" s="54"/>
      <c r="AV23" s="54"/>
      <c r="AW23" s="54"/>
    </row>
    <row r="24" spans="1:49" ht="42" customHeight="1" x14ac:dyDescent="0.2">
      <c r="A24" s="12"/>
      <c r="B24" s="175">
        <f t="shared" si="0"/>
        <v>8</v>
      </c>
      <c r="C24" s="181">
        <v>1</v>
      </c>
      <c r="D24" s="441" t="s">
        <v>163</v>
      </c>
      <c r="E24" s="442"/>
      <c r="F24" s="442"/>
      <c r="G24" s="442"/>
      <c r="H24" s="442"/>
      <c r="I24" s="442"/>
      <c r="J24" s="442"/>
      <c r="K24" s="140"/>
      <c r="L24" s="318" t="s">
        <v>56</v>
      </c>
      <c r="M24" s="319"/>
      <c r="N24" s="319"/>
      <c r="O24" s="319"/>
      <c r="P24" s="319"/>
      <c r="Q24" s="319"/>
      <c r="R24" s="319"/>
      <c r="S24" s="319"/>
      <c r="T24" s="319"/>
      <c r="U24" s="319"/>
      <c r="V24" s="320"/>
      <c r="W24" s="127"/>
      <c r="X24" s="446"/>
      <c r="Y24" s="447"/>
      <c r="Z24" s="447"/>
      <c r="AA24" s="447"/>
      <c r="AB24" s="448"/>
      <c r="AC24" s="127"/>
      <c r="AD24" s="59"/>
      <c r="AE24" s="59"/>
      <c r="AT24" s="54"/>
      <c r="AU24" s="54"/>
      <c r="AV24" s="54"/>
      <c r="AW24" s="54"/>
    </row>
    <row r="25" spans="1:49" ht="29.25" customHeight="1" x14ac:dyDescent="0.2">
      <c r="A25" s="12"/>
      <c r="B25" s="175">
        <f t="shared" si="0"/>
        <v>9</v>
      </c>
      <c r="C25" s="180">
        <v>1</v>
      </c>
      <c r="D25" s="400" t="s">
        <v>68</v>
      </c>
      <c r="E25" s="401"/>
      <c r="F25" s="401"/>
      <c r="G25" s="401"/>
      <c r="H25" s="401"/>
      <c r="I25" s="401"/>
      <c r="J25" s="401"/>
      <c r="K25" s="132"/>
      <c r="L25" s="321"/>
      <c r="M25" s="322"/>
      <c r="N25" s="322"/>
      <c r="O25" s="322"/>
      <c r="P25" s="322"/>
      <c r="Q25" s="322"/>
      <c r="R25" s="322"/>
      <c r="S25" s="322"/>
      <c r="T25" s="322"/>
      <c r="U25" s="322"/>
      <c r="V25" s="323"/>
      <c r="W25" s="128"/>
      <c r="X25" s="314" t="s">
        <v>77</v>
      </c>
      <c r="Y25" s="315"/>
      <c r="Z25" s="315"/>
      <c r="AA25" s="315"/>
      <c r="AB25" s="316"/>
      <c r="AC25" s="127"/>
      <c r="AD25" s="59"/>
      <c r="AE25" s="59"/>
      <c r="AT25" s="54"/>
      <c r="AU25" s="54"/>
      <c r="AV25" s="54"/>
      <c r="AW25" s="54"/>
    </row>
    <row r="26" spans="1:49" ht="28.5" customHeight="1" x14ac:dyDescent="0.2">
      <c r="A26" s="12"/>
      <c r="B26" s="175">
        <f t="shared" si="0"/>
        <v>10</v>
      </c>
      <c r="C26" s="180">
        <v>1</v>
      </c>
      <c r="D26" s="400" t="s">
        <v>69</v>
      </c>
      <c r="E26" s="401"/>
      <c r="F26" s="401"/>
      <c r="G26" s="401"/>
      <c r="H26" s="401"/>
      <c r="I26" s="401"/>
      <c r="J26" s="401"/>
      <c r="K26" s="132"/>
      <c r="L26" s="324"/>
      <c r="M26" s="325"/>
      <c r="N26" s="325"/>
      <c r="O26" s="325"/>
      <c r="P26" s="325"/>
      <c r="Q26" s="325"/>
      <c r="R26" s="325"/>
      <c r="S26" s="325"/>
      <c r="T26" s="325"/>
      <c r="U26" s="325"/>
      <c r="V26" s="326"/>
      <c r="W26" s="129"/>
      <c r="X26" s="314" t="s">
        <v>78</v>
      </c>
      <c r="Y26" s="315"/>
      <c r="Z26" s="315"/>
      <c r="AA26" s="315"/>
      <c r="AB26" s="316"/>
      <c r="AC26" s="127"/>
      <c r="AD26" s="59"/>
      <c r="AE26" s="59"/>
      <c r="AT26" s="54"/>
      <c r="AU26" s="54"/>
      <c r="AV26" s="54"/>
      <c r="AW26" s="54"/>
    </row>
    <row r="27" spans="1:49" ht="27.75" customHeight="1" x14ac:dyDescent="0.2">
      <c r="A27" s="12"/>
      <c r="B27" s="175">
        <f t="shared" si="0"/>
        <v>11</v>
      </c>
      <c r="C27" s="180">
        <v>2</v>
      </c>
      <c r="D27" s="400" t="s">
        <v>70</v>
      </c>
      <c r="E27" s="401"/>
      <c r="F27" s="401"/>
      <c r="G27" s="401"/>
      <c r="H27" s="401"/>
      <c r="I27" s="401"/>
      <c r="J27" s="401"/>
      <c r="K27" s="132"/>
      <c r="L27" s="318" t="s">
        <v>57</v>
      </c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130"/>
      <c r="X27" s="314" t="s">
        <v>58</v>
      </c>
      <c r="Y27" s="315"/>
      <c r="Z27" s="315"/>
      <c r="AA27" s="315"/>
      <c r="AB27" s="316"/>
      <c r="AC27" s="127"/>
      <c r="AD27" s="59"/>
      <c r="AE27" s="59"/>
      <c r="AT27" s="54"/>
      <c r="AU27" s="54"/>
      <c r="AV27" s="54"/>
      <c r="AW27" s="54"/>
    </row>
    <row r="28" spans="1:49" ht="42" customHeight="1" thickBot="1" x14ac:dyDescent="0.25">
      <c r="A28" s="12"/>
      <c r="B28" s="175">
        <f t="shared" si="0"/>
        <v>12</v>
      </c>
      <c r="C28" s="182">
        <v>2</v>
      </c>
      <c r="D28" s="439" t="s">
        <v>71</v>
      </c>
      <c r="E28" s="440"/>
      <c r="F28" s="440"/>
      <c r="G28" s="440"/>
      <c r="H28" s="440"/>
      <c r="I28" s="440"/>
      <c r="J28" s="440"/>
      <c r="K28" s="183"/>
      <c r="L28" s="327"/>
      <c r="M28" s="328"/>
      <c r="N28" s="328"/>
      <c r="O28" s="328"/>
      <c r="P28" s="328"/>
      <c r="Q28" s="328"/>
      <c r="R28" s="328"/>
      <c r="S28" s="328"/>
      <c r="T28" s="328"/>
      <c r="U28" s="328"/>
      <c r="V28" s="329"/>
      <c r="W28" s="184"/>
      <c r="X28" s="454" t="s">
        <v>78</v>
      </c>
      <c r="Y28" s="455"/>
      <c r="Z28" s="455"/>
      <c r="AA28" s="455"/>
      <c r="AB28" s="456"/>
      <c r="AC28" s="127"/>
      <c r="AD28" s="59"/>
      <c r="AE28" s="59"/>
      <c r="AT28" s="54"/>
      <c r="AU28" s="54"/>
      <c r="AV28" s="54"/>
      <c r="AW28" s="54"/>
    </row>
    <row r="29" spans="1:49" ht="13.5" thickBot="1" x14ac:dyDescent="0.25">
      <c r="A29" s="12"/>
      <c r="B29" s="82" t="s">
        <v>13</v>
      </c>
      <c r="C29" s="83">
        <f>SUM(C17:C28)</f>
        <v>15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61"/>
      <c r="AE29" s="61"/>
      <c r="AT29" s="55"/>
      <c r="AU29" s="55"/>
      <c r="AV29" s="55"/>
      <c r="AW29" s="55"/>
    </row>
    <row r="30" spans="1:49" ht="11.25" customHeight="1" x14ac:dyDescent="0.2">
      <c r="A30" s="12"/>
      <c r="B30" s="85"/>
      <c r="C30" s="8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60"/>
      <c r="AE30" s="60"/>
      <c r="AT30" s="55"/>
      <c r="AU30" s="55"/>
      <c r="AV30" s="55"/>
      <c r="AW30" s="55"/>
    </row>
    <row r="31" spans="1:49" ht="11.25" customHeight="1" x14ac:dyDescent="0.2">
      <c r="A31" s="12"/>
      <c r="B31" s="85"/>
      <c r="C31" s="89"/>
      <c r="D31" s="406"/>
      <c r="E31" s="408"/>
      <c r="F31" s="5">
        <f>C29</f>
        <v>15</v>
      </c>
      <c r="G31" s="81"/>
      <c r="H31" s="81"/>
      <c r="I31" s="81"/>
      <c r="J31" s="81"/>
      <c r="K31" s="81"/>
      <c r="L31" s="81"/>
      <c r="M31" s="81"/>
      <c r="N31" s="81"/>
      <c r="O31" s="9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59"/>
      <c r="AE31" s="59"/>
      <c r="AT31" s="55"/>
      <c r="AU31" s="55"/>
      <c r="AV31" s="55"/>
      <c r="AW31" s="55"/>
    </row>
    <row r="32" spans="1:49" ht="11.25" customHeight="1" x14ac:dyDescent="0.2">
      <c r="A32" s="12"/>
      <c r="B32" s="85"/>
      <c r="C32" s="89"/>
      <c r="D32" s="406" t="s">
        <v>6</v>
      </c>
      <c r="E32" s="408"/>
      <c r="F32" s="5">
        <f>F31*0.6</f>
        <v>9</v>
      </c>
      <c r="G32" s="81"/>
      <c r="H32" s="81"/>
      <c r="I32" s="81"/>
      <c r="J32" s="81"/>
      <c r="K32" s="81"/>
      <c r="L32" s="81"/>
      <c r="M32" s="81"/>
      <c r="N32" s="81"/>
      <c r="O32" s="9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61"/>
      <c r="AE32" s="61"/>
      <c r="AT32" s="34"/>
      <c r="AU32" s="34"/>
      <c r="AV32" s="34"/>
      <c r="AW32" s="34"/>
    </row>
    <row r="33" spans="1:54" ht="11.25" customHeight="1" thickBot="1" x14ac:dyDescent="0.25">
      <c r="A33" s="12"/>
      <c r="B33" s="85"/>
      <c r="C33" s="8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9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61"/>
      <c r="AE33" s="61"/>
      <c r="AT33" s="34"/>
      <c r="AU33" s="34"/>
      <c r="AV33" s="34"/>
      <c r="AW33" s="34"/>
    </row>
    <row r="34" spans="1:54" ht="14.25" customHeight="1" x14ac:dyDescent="0.2">
      <c r="A34" s="12"/>
      <c r="B34" s="85"/>
      <c r="C34" s="8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9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62"/>
      <c r="AE34" s="62"/>
      <c r="AK34" s="430" t="s">
        <v>51</v>
      </c>
      <c r="AL34" s="431"/>
      <c r="AM34" s="431"/>
      <c r="AN34" s="431"/>
      <c r="AO34" s="431"/>
      <c r="AP34" s="431"/>
      <c r="AQ34" s="431"/>
      <c r="AR34" s="432"/>
      <c r="AS34" s="123"/>
      <c r="AT34" s="34"/>
      <c r="AU34" s="34"/>
      <c r="AV34" s="34"/>
      <c r="AW34" s="34"/>
    </row>
    <row r="35" spans="1:54" ht="25.5" customHeight="1" thickBot="1" x14ac:dyDescent="0.3">
      <c r="A35" s="12"/>
      <c r="B35" s="85"/>
      <c r="C35" s="89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9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59"/>
      <c r="AE35" s="59"/>
      <c r="AG35" s="68"/>
      <c r="AH35" s="68"/>
      <c r="AI35" s="68"/>
      <c r="AJ35" s="68"/>
      <c r="AK35" s="433"/>
      <c r="AL35" s="434"/>
      <c r="AM35" s="434"/>
      <c r="AN35" s="434"/>
      <c r="AO35" s="434"/>
      <c r="AP35" s="434"/>
      <c r="AQ35" s="434"/>
      <c r="AR35" s="435"/>
      <c r="AS35" s="123"/>
      <c r="AT35" s="34"/>
      <c r="AU35" s="34"/>
      <c r="AV35" s="34"/>
      <c r="AW35" s="34"/>
    </row>
    <row r="36" spans="1:54" ht="24.75" customHeight="1" x14ac:dyDescent="0.25">
      <c r="A36" s="12"/>
      <c r="B36" s="85"/>
      <c r="C36" s="8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9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60"/>
      <c r="AE36" s="60"/>
      <c r="AG36" s="68"/>
      <c r="AH36" s="68"/>
      <c r="AI36" s="68"/>
      <c r="AJ36" s="68"/>
      <c r="AK36" s="340" t="str">
        <f>AK47</f>
        <v>Cs. de la Vida</v>
      </c>
      <c r="AL36" s="341"/>
      <c r="AM36" s="346" t="str">
        <f>AM47</f>
        <v>Cs. de la Vida: Cuerpo humano y Salud</v>
      </c>
      <c r="AN36" s="347"/>
      <c r="AO36" s="359" t="str">
        <f>AO47</f>
        <v>Cs. Físicas y Químicas</v>
      </c>
      <c r="AP36" s="360"/>
      <c r="AQ36" s="365" t="str">
        <f>AQ47</f>
        <v xml:space="preserve"> Ciencias de la Tierra y
el Universo</v>
      </c>
      <c r="AR36" s="366"/>
      <c r="AS36" s="96"/>
      <c r="AT36" s="34"/>
      <c r="AU36" s="34"/>
      <c r="AV36" s="34"/>
      <c r="AW36" s="34"/>
    </row>
    <row r="37" spans="1:54" ht="11.25" customHeight="1" x14ac:dyDescent="0.25">
      <c r="A37" s="12"/>
      <c r="B37" s="85"/>
      <c r="C37" s="8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9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59"/>
      <c r="AE37" s="59"/>
      <c r="AJ37" s="68"/>
      <c r="AK37" s="342"/>
      <c r="AL37" s="343"/>
      <c r="AM37" s="348"/>
      <c r="AN37" s="349"/>
      <c r="AO37" s="361"/>
      <c r="AP37" s="362"/>
      <c r="AQ37" s="367"/>
      <c r="AR37" s="368"/>
      <c r="AS37" s="96"/>
      <c r="AT37" s="34"/>
      <c r="AU37" s="34"/>
      <c r="AV37" s="34"/>
      <c r="AW37" s="34"/>
    </row>
    <row r="38" spans="1:54" ht="27" customHeight="1" thickBot="1" x14ac:dyDescent="0.3">
      <c r="A38" s="12"/>
      <c r="B38" s="85"/>
      <c r="C38" s="8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9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60"/>
      <c r="AE38" s="60"/>
      <c r="AG38" s="68"/>
      <c r="AH38" s="68"/>
      <c r="AI38" s="68"/>
      <c r="AJ38" s="68"/>
      <c r="AK38" s="344"/>
      <c r="AL38" s="345"/>
      <c r="AM38" s="350"/>
      <c r="AN38" s="351"/>
      <c r="AO38" s="363"/>
      <c r="AP38" s="364"/>
      <c r="AQ38" s="369"/>
      <c r="AR38" s="370"/>
      <c r="AS38" s="96"/>
      <c r="AT38" s="34"/>
      <c r="AU38" s="34"/>
      <c r="AV38" s="34"/>
      <c r="AW38" s="34"/>
    </row>
    <row r="39" spans="1:54" ht="45.75" customHeight="1" thickBot="1" x14ac:dyDescent="0.25">
      <c r="A39" s="12"/>
      <c r="B39" s="57"/>
      <c r="C39" s="84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76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60"/>
      <c r="AE39" s="78"/>
      <c r="AG39" s="69"/>
      <c r="AH39" s="69"/>
      <c r="AI39" s="69"/>
      <c r="AJ39" s="69"/>
      <c r="AK39" s="148" t="s">
        <v>26</v>
      </c>
      <c r="AL39" s="149" t="s">
        <v>27</v>
      </c>
      <c r="AM39" s="150" t="s">
        <v>26</v>
      </c>
      <c r="AN39" s="150" t="s">
        <v>27</v>
      </c>
      <c r="AO39" s="151" t="s">
        <v>26</v>
      </c>
      <c r="AP39" s="151" t="s">
        <v>27</v>
      </c>
      <c r="AQ39" s="152" t="s">
        <v>26</v>
      </c>
      <c r="AR39" s="153" t="s">
        <v>27</v>
      </c>
      <c r="AS39" s="97"/>
      <c r="AT39" s="34"/>
      <c r="AU39" s="34"/>
      <c r="AV39" s="34"/>
      <c r="AW39" s="34" t="s">
        <v>31</v>
      </c>
    </row>
    <row r="40" spans="1:54" ht="12.75" customHeight="1" x14ac:dyDescent="0.25">
      <c r="A40" s="12"/>
      <c r="D40" s="12"/>
      <c r="E40" s="34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165"/>
      <c r="AH40" s="165"/>
      <c r="AI40" s="165"/>
      <c r="AJ40" s="164" t="s">
        <v>80</v>
      </c>
      <c r="AK40" s="166">
        <f>COUNTIF($AL$51:$AL$97, "B")</f>
        <v>0</v>
      </c>
      <c r="AL40" s="70" t="e">
        <f>COUNTIF($AL$51:$AL$97,"B")/COUNTIF($E$51:$E$97,"P")</f>
        <v>#DIV/0!</v>
      </c>
      <c r="AM40" s="154">
        <f>COUNTIF($AN$51:$AN$97,"B")</f>
        <v>0</v>
      </c>
      <c r="AN40" s="70" t="e">
        <f>COUNTIF($AN$51:$AN$97,"B")/COUNTIF($E$51:$E$97,"P")</f>
        <v>#DIV/0!</v>
      </c>
      <c r="AO40" s="154">
        <f>COUNTIF($AP$51:$AP$97,"B")</f>
        <v>0</v>
      </c>
      <c r="AP40" s="70" t="e">
        <f>COUNTIF($AP$51:$AP$97,"B")/COUNTIF($E$51:$E$97,"P")</f>
        <v>#DIV/0!</v>
      </c>
      <c r="AQ40" s="154">
        <f>COUNTIF($AR$51:$AR$97,"B")</f>
        <v>0</v>
      </c>
      <c r="AR40" s="70" t="e">
        <f>COUNTIF($AR$51:$AR$97,"B")/COUNTIF($E$51:$E$97,"P")</f>
        <v>#DIV/0!</v>
      </c>
      <c r="AS40" s="98"/>
      <c r="AU40" s="34"/>
      <c r="AV40" s="34"/>
      <c r="AW40" s="34"/>
      <c r="AX40" s="34"/>
      <c r="BA40" s="52"/>
      <c r="BB40" s="52"/>
    </row>
    <row r="41" spans="1:54" ht="12.75" customHeight="1" x14ac:dyDescent="0.25">
      <c r="B41" s="12"/>
      <c r="C41" s="12"/>
      <c r="I41" s="52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AG41" s="165"/>
      <c r="AH41" s="165"/>
      <c r="AI41" s="165"/>
      <c r="AJ41" s="168" t="s">
        <v>81</v>
      </c>
      <c r="AK41" s="166">
        <f>COUNTIF($AL$51:$AL$97, "MB")</f>
        <v>0</v>
      </c>
      <c r="AL41" s="70" t="e">
        <f>COUNTIF($AL$51:$AL$97,"MB")/COUNTIF($E$51:$E$97,"P")</f>
        <v>#DIV/0!</v>
      </c>
      <c r="AM41" s="154">
        <f>COUNTIF($AN$51:$AN$97,"MB")</f>
        <v>0</v>
      </c>
      <c r="AN41" s="70" t="e">
        <f>COUNTIF($AN$51:$AN$97,"MB")/COUNTIF($E$51:$E$97,"P")</f>
        <v>#DIV/0!</v>
      </c>
      <c r="AO41" s="154">
        <f>COUNTIF($AP$51:$AP$97,"MB")</f>
        <v>0</v>
      </c>
      <c r="AP41" s="70" t="e">
        <f>COUNTIF($AP$51:$AP$97,"MB")/COUNTIF($E$51:$E$97,"P")</f>
        <v>#DIV/0!</v>
      </c>
      <c r="AQ41" s="154">
        <f>COUNTIF($AR$51:$AR$97,"MB")</f>
        <v>0</v>
      </c>
      <c r="AR41" s="70" t="e">
        <f>COUNTIF($AR$51:$AR$97,"MB")/COUNTIF($E$51:$E$97,"P")</f>
        <v>#DIV/0!</v>
      </c>
      <c r="AS41" s="98"/>
    </row>
    <row r="42" spans="1:54" ht="12.75" customHeight="1" x14ac:dyDescent="0.25">
      <c r="D42" s="12"/>
      <c r="E42" s="34"/>
      <c r="F42" s="12"/>
      <c r="G42" s="2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AG42" s="165"/>
      <c r="AH42" s="165"/>
      <c r="AI42" s="165"/>
      <c r="AJ42" s="168" t="s">
        <v>82</v>
      </c>
      <c r="AK42" s="166">
        <f>COUNTIF($AL$51:$AL$97, "MA")</f>
        <v>0</v>
      </c>
      <c r="AL42" s="70" t="e">
        <f>COUNTIF($AL$51:$AL$97,"MA")/COUNTIF($E$51:$E$97,"P")</f>
        <v>#DIV/0!</v>
      </c>
      <c r="AM42" s="154">
        <f>COUNTIF($AN$51:$AN$97,"MA")</f>
        <v>0</v>
      </c>
      <c r="AN42" s="70" t="e">
        <f>COUNTIF($AN$51:$AN$97,"MA")/COUNTIF($E$51:$E$97,"P")</f>
        <v>#DIV/0!</v>
      </c>
      <c r="AO42" s="154">
        <f>COUNTIF($AP$51:$AP$97,"MA")</f>
        <v>0</v>
      </c>
      <c r="AP42" s="70" t="e">
        <f>COUNTIF($AP$51:$AP$97,"MA")/COUNTIF($E$51:$E$97,"P")</f>
        <v>#DIV/0!</v>
      </c>
      <c r="AQ42" s="154">
        <f>COUNTIF($AR$51:$AR$97,"MA")</f>
        <v>0</v>
      </c>
      <c r="AR42" s="70" t="e">
        <f>COUNTIF($AR$51:$AR$97,"MA")/COUNTIF($E$51:$E$97,"P")</f>
        <v>#DIV/0!</v>
      </c>
      <c r="AS42" s="98"/>
    </row>
    <row r="43" spans="1:54" ht="12.75" customHeight="1" thickBot="1" x14ac:dyDescent="0.3">
      <c r="C43" s="12"/>
      <c r="D43" s="35"/>
      <c r="E43" s="58"/>
      <c r="F43" s="35"/>
      <c r="G43" s="75"/>
      <c r="H43" s="12"/>
      <c r="I43" s="12"/>
      <c r="AG43" s="165"/>
      <c r="AH43" s="165"/>
      <c r="AI43" s="165"/>
      <c r="AJ43" s="169" t="s">
        <v>83</v>
      </c>
      <c r="AK43" s="167">
        <f>COUNTIF($AL$51:$AL$97, "A")</f>
        <v>0</v>
      </c>
      <c r="AL43" s="71" t="e">
        <f>COUNTIF($AL$51:$AL$97,"A")/COUNTIF($E$51:$E$97,"P")</f>
        <v>#DIV/0!</v>
      </c>
      <c r="AM43" s="155">
        <f>COUNTIF($AN$51:$AN$97,"A")</f>
        <v>0</v>
      </c>
      <c r="AN43" s="71" t="e">
        <f>COUNTIF($AN$51:$AN$97,"A")/COUNTIF($E$51:$E$97,"P")</f>
        <v>#DIV/0!</v>
      </c>
      <c r="AO43" s="155">
        <f>COUNTIF($AP$51:$AP$97,"A")</f>
        <v>0</v>
      </c>
      <c r="AP43" s="71" t="e">
        <f>COUNTIF($AP$51:$AP$97,"A")/COUNTIF($E$51:$E$97,"P")</f>
        <v>#DIV/0!</v>
      </c>
      <c r="AQ43" s="155">
        <f>COUNTIF($AR$51:$AR$97,"A")</f>
        <v>0</v>
      </c>
      <c r="AR43" s="71" t="e">
        <f>COUNTIF($AR$51:$AR$97,"A")/COUNTIF($E$51:$E$97,"P")</f>
        <v>#DIV/0!</v>
      </c>
      <c r="AS43" s="98"/>
    </row>
    <row r="44" spans="1:54" ht="12.75" customHeight="1" x14ac:dyDescent="0.2">
      <c r="C44" s="12"/>
      <c r="D44" s="35"/>
      <c r="E44" s="58"/>
      <c r="F44" s="124" t="s">
        <v>43</v>
      </c>
      <c r="G44" s="75"/>
      <c r="H44" s="12"/>
      <c r="I44" s="12"/>
    </row>
    <row r="45" spans="1:54" ht="12.75" customHeight="1" thickBot="1" x14ac:dyDescent="0.25">
      <c r="C45" s="12"/>
      <c r="D45" s="91"/>
      <c r="E45" s="91"/>
      <c r="F45" s="57"/>
      <c r="G45" s="75"/>
      <c r="H45" s="12"/>
      <c r="I45" s="12"/>
    </row>
    <row r="46" spans="1:54" ht="17.25" customHeight="1" x14ac:dyDescent="0.2">
      <c r="D46" s="12"/>
      <c r="E46" s="34" t="s">
        <v>31</v>
      </c>
      <c r="F46" s="14"/>
      <c r="G46" s="113"/>
      <c r="H46" s="14"/>
      <c r="I46" s="14"/>
      <c r="J46" s="14"/>
      <c r="K46" s="14"/>
      <c r="L46" s="14"/>
      <c r="M46" s="14"/>
      <c r="N46" s="14"/>
      <c r="O46" s="14"/>
      <c r="P46" s="14" t="s">
        <v>41</v>
      </c>
      <c r="Q46" s="14"/>
      <c r="R46" s="14"/>
      <c r="S46" s="14"/>
      <c r="T46" s="114"/>
      <c r="U46" s="14"/>
      <c r="V46" s="14"/>
      <c r="W46" s="14"/>
      <c r="X46" s="114"/>
      <c r="Y46" s="14"/>
      <c r="Z46" s="14" t="s">
        <v>41</v>
      </c>
      <c r="AA46" s="14"/>
      <c r="AB46" s="14" t="s">
        <v>41</v>
      </c>
      <c r="AC46" s="14"/>
      <c r="AD46" s="2"/>
      <c r="AE46" s="2"/>
      <c r="AF46" s="2"/>
      <c r="AG46" s="2"/>
      <c r="AH46" s="12"/>
      <c r="AI46" s="12"/>
      <c r="AJ46" s="12"/>
      <c r="AK46" s="330" t="s">
        <v>48</v>
      </c>
      <c r="AL46" s="331"/>
      <c r="AM46" s="331"/>
      <c r="AN46" s="331"/>
      <c r="AO46" s="331"/>
      <c r="AP46" s="331"/>
      <c r="AQ46" s="331"/>
      <c r="AR46" s="332"/>
      <c r="AS46" s="99"/>
      <c r="AT46" s="12"/>
      <c r="AU46" s="411" t="s">
        <v>79</v>
      </c>
      <c r="AV46" s="411"/>
      <c r="AW46" s="411"/>
      <c r="AX46" s="411"/>
    </row>
    <row r="47" spans="1:54" ht="59.25" customHeight="1" x14ac:dyDescent="0.2">
      <c r="B47" s="12"/>
      <c r="C47" s="12"/>
      <c r="D47" s="12"/>
      <c r="E47" s="43"/>
      <c r="F47" s="427" t="s">
        <v>40</v>
      </c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9"/>
      <c r="AD47" s="354" t="s">
        <v>17</v>
      </c>
      <c r="AE47" s="354" t="s">
        <v>18</v>
      </c>
      <c r="AF47" s="419" t="s">
        <v>12</v>
      </c>
      <c r="AG47" s="416" t="s">
        <v>10</v>
      </c>
      <c r="AH47" s="162"/>
      <c r="AI47" s="162"/>
      <c r="AJ47" s="67"/>
      <c r="AK47" s="336" t="s">
        <v>49</v>
      </c>
      <c r="AL47" s="337"/>
      <c r="AM47" s="424" t="s">
        <v>53</v>
      </c>
      <c r="AN47" s="424"/>
      <c r="AO47" s="425" t="s">
        <v>50</v>
      </c>
      <c r="AP47" s="425"/>
      <c r="AQ47" s="338" t="s">
        <v>54</v>
      </c>
      <c r="AR47" s="339"/>
      <c r="AS47" s="96"/>
      <c r="AT47" s="67"/>
      <c r="AU47" s="413" t="s">
        <v>32</v>
      </c>
      <c r="AV47" s="413" t="s">
        <v>33</v>
      </c>
      <c r="AW47" s="413" t="s">
        <v>34</v>
      </c>
      <c r="AX47" s="413" t="s">
        <v>35</v>
      </c>
    </row>
    <row r="48" spans="1:54" ht="12.75" hidden="1" customHeight="1" thickBot="1" x14ac:dyDescent="0.3">
      <c r="B48" s="12"/>
      <c r="C48" s="12"/>
      <c r="D48" s="12"/>
      <c r="E48" s="107" t="s">
        <v>19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55"/>
      <c r="AE48" s="355"/>
      <c r="AF48" s="420"/>
      <c r="AG48" s="417"/>
      <c r="AH48" s="162"/>
      <c r="AI48" s="162"/>
      <c r="AJ48" s="67"/>
      <c r="AK48" s="426"/>
      <c r="AL48" s="426"/>
      <c r="AM48" s="334"/>
      <c r="AN48" s="335"/>
      <c r="AO48" s="334"/>
      <c r="AP48" s="335"/>
      <c r="AQ48" s="334"/>
      <c r="AR48" s="335"/>
      <c r="AS48" s="93"/>
      <c r="AT48" s="67"/>
      <c r="AU48" s="414"/>
      <c r="AV48" s="414"/>
      <c r="AW48" s="414"/>
      <c r="AX48" s="414"/>
    </row>
    <row r="49" spans="1:50" ht="12.75" hidden="1" customHeight="1" x14ac:dyDescent="0.25">
      <c r="B49" s="2"/>
      <c r="C49" s="2"/>
      <c r="D49" s="2"/>
      <c r="E49" s="44"/>
      <c r="F49" s="6">
        <v>1</v>
      </c>
      <c r="G49" s="6"/>
      <c r="H49" s="6">
        <v>1</v>
      </c>
      <c r="I49" s="6"/>
      <c r="J49" s="6">
        <v>1</v>
      </c>
      <c r="K49" s="6"/>
      <c r="L49" s="6">
        <v>1</v>
      </c>
      <c r="M49" s="6"/>
      <c r="N49" s="6">
        <v>1</v>
      </c>
      <c r="O49" s="6"/>
      <c r="P49" s="6">
        <v>2</v>
      </c>
      <c r="Q49" s="6"/>
      <c r="R49" s="6">
        <v>1</v>
      </c>
      <c r="S49" s="6"/>
      <c r="T49" s="6">
        <v>1</v>
      </c>
      <c r="U49" s="6"/>
      <c r="V49" s="6">
        <v>1</v>
      </c>
      <c r="W49" s="6"/>
      <c r="X49" s="6">
        <v>1</v>
      </c>
      <c r="Y49" s="6"/>
      <c r="Z49" s="6">
        <v>2</v>
      </c>
      <c r="AA49" s="6"/>
      <c r="AB49" s="6">
        <v>2</v>
      </c>
      <c r="AC49" s="6"/>
      <c r="AD49" s="355"/>
      <c r="AE49" s="355"/>
      <c r="AF49" s="420"/>
      <c r="AG49" s="417"/>
      <c r="AH49" s="162"/>
      <c r="AI49" s="162"/>
      <c r="AJ49" s="67"/>
      <c r="AK49" s="333"/>
      <c r="AL49" s="333"/>
      <c r="AM49" s="422"/>
      <c r="AN49" s="423"/>
      <c r="AO49" s="422"/>
      <c r="AP49" s="423"/>
      <c r="AQ49" s="422"/>
      <c r="AR49" s="423"/>
      <c r="AS49" s="93"/>
      <c r="AT49" s="67"/>
      <c r="AU49" s="414"/>
      <c r="AV49" s="414"/>
      <c r="AW49" s="414"/>
      <c r="AX49" s="414"/>
    </row>
    <row r="50" spans="1:50" ht="50.25" customHeight="1" thickBot="1" x14ac:dyDescent="0.25">
      <c r="A50" s="3"/>
      <c r="B50" s="11" t="s">
        <v>4</v>
      </c>
      <c r="C50" s="412" t="s">
        <v>8</v>
      </c>
      <c r="D50" s="412"/>
      <c r="E50" s="92" t="s">
        <v>30</v>
      </c>
      <c r="F50" s="158">
        <v>1</v>
      </c>
      <c r="G50" s="131"/>
      <c r="H50" s="158">
        <v>2</v>
      </c>
      <c r="I50" s="131"/>
      <c r="J50" s="157">
        <v>3</v>
      </c>
      <c r="K50" s="131"/>
      <c r="L50" s="157">
        <v>4</v>
      </c>
      <c r="M50" s="131"/>
      <c r="N50" s="157">
        <v>5</v>
      </c>
      <c r="O50" s="131"/>
      <c r="P50" s="157">
        <v>6</v>
      </c>
      <c r="Q50" s="131"/>
      <c r="R50" s="157">
        <v>7</v>
      </c>
      <c r="S50" s="131"/>
      <c r="T50" s="159">
        <v>8</v>
      </c>
      <c r="U50" s="131"/>
      <c r="V50" s="159">
        <v>9</v>
      </c>
      <c r="W50" s="131"/>
      <c r="X50" s="159">
        <v>10</v>
      </c>
      <c r="Y50" s="131"/>
      <c r="Z50" s="160">
        <v>11</v>
      </c>
      <c r="AA50" s="131"/>
      <c r="AB50" s="160">
        <v>12</v>
      </c>
      <c r="AC50" s="131"/>
      <c r="AD50" s="356"/>
      <c r="AE50" s="410"/>
      <c r="AF50" s="421"/>
      <c r="AG50" s="418"/>
      <c r="AH50" s="303" t="s">
        <v>84</v>
      </c>
      <c r="AI50" s="303" t="s">
        <v>85</v>
      </c>
      <c r="AJ50" s="304" t="s">
        <v>86</v>
      </c>
      <c r="AK50" s="148" t="s">
        <v>52</v>
      </c>
      <c r="AL50" s="149" t="s">
        <v>10</v>
      </c>
      <c r="AM50" s="150" t="s">
        <v>52</v>
      </c>
      <c r="AN50" s="150" t="s">
        <v>10</v>
      </c>
      <c r="AO50" s="151" t="s">
        <v>52</v>
      </c>
      <c r="AP50" s="151" t="s">
        <v>10</v>
      </c>
      <c r="AQ50" s="152" t="s">
        <v>52</v>
      </c>
      <c r="AR50" s="153" t="s">
        <v>10</v>
      </c>
      <c r="AS50" s="96"/>
      <c r="AT50" s="67"/>
      <c r="AU50" s="415"/>
      <c r="AV50" s="415"/>
      <c r="AW50" s="415"/>
      <c r="AX50" s="415"/>
    </row>
    <row r="51" spans="1:50" ht="12.75" customHeight="1" x14ac:dyDescent="0.2">
      <c r="A51" s="3"/>
      <c r="B51" s="5">
        <v>1</v>
      </c>
      <c r="C51" s="372"/>
      <c r="D51" s="373"/>
      <c r="E51" s="13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109"/>
      <c r="S51" s="110"/>
      <c r="T51" s="109"/>
      <c r="U51" s="109"/>
      <c r="V51" s="109"/>
      <c r="W51" s="109"/>
      <c r="X51" s="109"/>
      <c r="Y51" s="109"/>
      <c r="Z51" s="109"/>
      <c r="AA51" s="110"/>
      <c r="AB51" s="109"/>
      <c r="AC51" s="110"/>
      <c r="AD51" s="5">
        <f>IF((E51="P"),SUM(F51:AB51),0)</f>
        <v>0</v>
      </c>
      <c r="AE51" s="108">
        <f>(AD51)/F$31</f>
        <v>0</v>
      </c>
      <c r="AF51" s="10">
        <f>IF(AD51&gt;=F$32,0.5*AD51-0.5,0.222222*AD51+2)</f>
        <v>2</v>
      </c>
      <c r="AG51" s="63">
        <f>IF($E$51:$E$97="P",IF(AE51&lt;=25%,"B",IF(AE51&lt;=50%,"MB",IF(AE51&lt;=75%,"MA",IF(AE51&lt;=100%,"A")))),0)</f>
        <v>0</v>
      </c>
      <c r="AH51" s="305" t="str">
        <f>IF((E51="P"),IFERROR(ROUND(AF51-$AF$100,1),""),"")</f>
        <v/>
      </c>
      <c r="AI51" s="306" t="str">
        <f>IF((E51="P"),IFERROR(ROUND(POWER(AH51,2),3),""),"")</f>
        <v/>
      </c>
      <c r="AJ51" s="307">
        <f>SUM(AI51:AI97)</f>
        <v>0</v>
      </c>
      <c r="AK51" s="147">
        <f>IF(E51="P",(SUM(J51:R51)),0)/6</f>
        <v>0</v>
      </c>
      <c r="AL51" s="63">
        <f>IF($E$51:$E$97="P",IF(AK51&lt;=0.25,"B",IF(AK51&lt;=0.5,"MB",IF(AK51&lt;=0.75,"MA",IF(AK51&lt;=1,"A")))),0)</f>
        <v>0</v>
      </c>
      <c r="AM51" s="125">
        <f>IF(E51="P",SUM(F51:H51),0)/2</f>
        <v>0</v>
      </c>
      <c r="AN51" s="63">
        <f>IF($E$51:$E$97="P",IF(AM51&lt;=0.25,"B",IF(AM51&lt;=0.5,"MB",IF(AM51&lt;=0.75,"MA",IF(AM51&lt;=1,"A")))),0)</f>
        <v>0</v>
      </c>
      <c r="AO51" s="125">
        <f>IF(E51="P",(SUM(T51:X51)),0)/3</f>
        <v>0</v>
      </c>
      <c r="AP51" s="63">
        <f>IF($E$51:$E$97="P",IF(AO51&lt;=0.25,"B",IF(AO51&lt;=0.5,"MB",IF(AO51&lt;=0.75,"MA",IF(AO51&lt;=1,"A")))),0)</f>
        <v>0</v>
      </c>
      <c r="AQ51" s="125">
        <f>IF(E51="p",((SUM(Z51:AB51))),0)/4</f>
        <v>0</v>
      </c>
      <c r="AR51" s="142">
        <f>IF($E$51:$E$97="P",IF(AQ51&lt;=0.25,"B",IF(AQ51&lt;=0.5,"MB",IF(AQ51&lt;=0.75,"MA",IF(AQ51&lt;=1,"A")))),0)</f>
        <v>0</v>
      </c>
      <c r="AS51" s="85"/>
      <c r="AT51" s="57"/>
      <c r="AU51" s="5">
        <f>COUNTIF($AG$51:$AG$97,"B")</f>
        <v>0</v>
      </c>
      <c r="AV51" s="5">
        <f>COUNTIF($AG$51:$AG$97,"MB")</f>
        <v>0</v>
      </c>
      <c r="AW51" s="5">
        <f>COUNTIF($AG$51:$AG$97,"MA")</f>
        <v>0</v>
      </c>
      <c r="AX51" s="5">
        <f>COUNTIF($AG$51:$AG$97,"A")</f>
        <v>0</v>
      </c>
    </row>
    <row r="52" spans="1:50" ht="12.75" customHeight="1" x14ac:dyDescent="0.2">
      <c r="A52" s="3"/>
      <c r="B52" s="5">
        <v>2</v>
      </c>
      <c r="C52" s="372"/>
      <c r="D52" s="373"/>
      <c r="E52" s="13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09"/>
      <c r="S52" s="110"/>
      <c r="T52" s="109"/>
      <c r="U52" s="109"/>
      <c r="V52" s="109"/>
      <c r="W52" s="109"/>
      <c r="X52" s="109"/>
      <c r="Y52" s="109"/>
      <c r="Z52" s="109"/>
      <c r="AA52" s="110"/>
      <c r="AB52" s="109"/>
      <c r="AC52" s="110"/>
      <c r="AD52" s="5">
        <f t="shared" ref="AD52:AD97" si="1">IF((E52="P"),SUM(F52:AB52),0)</f>
        <v>0</v>
      </c>
      <c r="AE52" s="108">
        <f t="shared" ref="AE52:AE97" si="2">(AD52)/F$31</f>
        <v>0</v>
      </c>
      <c r="AF52" s="10">
        <f t="shared" ref="AF52:AF97" si="3">IF(AD52&gt;=F$32,0.5*AD52-0.5,0.222222*AD52+2)</f>
        <v>2</v>
      </c>
      <c r="AG52" s="63">
        <f t="shared" ref="AG52:AG97" si="4">IF($E$51:$E$97="P",IF(AE52&lt;=25%,"B",IF(AE52&lt;=50%,"MB",IF(AE52&lt;=75%,"MA",IF(AE52&lt;=100%,"A")))),0)</f>
        <v>0</v>
      </c>
      <c r="AH52" s="305" t="str">
        <f t="shared" ref="AH52:AH97" si="5">IF((E52="P"),IFERROR(ROUND(AF52-$AF$100,1),""),"")</f>
        <v/>
      </c>
      <c r="AI52" s="306" t="str">
        <f t="shared" ref="AI52:AI97" si="6">IF((E52="P"),IFERROR(ROUND(POWER(AH52,2),3),""),"")</f>
        <v/>
      </c>
      <c r="AJ52" s="308">
        <f>COUNTIF(E51:E97,"=P")</f>
        <v>0</v>
      </c>
      <c r="AK52" s="141">
        <f t="shared" ref="AK52:AK97" si="7">IF(E52="P",(SUM(J52:R52)),0)/6</f>
        <v>0</v>
      </c>
      <c r="AL52" s="63">
        <f t="shared" ref="AL52:AL97" si="8">IF($E$51:$E$97="P",IF(AK52&lt;=0.25,"B",IF(AK52&lt;=0.5,"MB",IF(AK52&lt;=0.75,"MA",IF(AK52&lt;=1,"A")))),0)</f>
        <v>0</v>
      </c>
      <c r="AM52" s="125">
        <f t="shared" ref="AM52:AM97" si="9">IF(E52="P",SUM(F52:H52),0)/2</f>
        <v>0</v>
      </c>
      <c r="AN52" s="63">
        <f t="shared" ref="AN52:AN97" si="10">IF($E$51:$E$97="P",IF(AM52&lt;=0.25,"B",IF(AM52&lt;=0.5,"MB",IF(AM52&lt;=0.75,"MA",IF(AM52&lt;=1,"A")))),0)</f>
        <v>0</v>
      </c>
      <c r="AO52" s="125">
        <f t="shared" ref="AO52:AO97" si="11">IF(E52="P",(SUM(T52:X52)),0)/3</f>
        <v>0</v>
      </c>
      <c r="AP52" s="63">
        <f t="shared" ref="AP52:AP97" si="12">IF($E$51:$E$97="P",IF(AO52&lt;=0.25,"B",IF(AO52&lt;=0.5,"MB",IF(AO52&lt;=0.75,"MA",IF(AO52&lt;=1,"A")))),0)</f>
        <v>0</v>
      </c>
      <c r="AQ52" s="125">
        <f t="shared" ref="AQ52:AQ97" si="13">IF(E52="p",((SUM(Z52:AB52))),0)/4</f>
        <v>0</v>
      </c>
      <c r="AR52" s="142">
        <f t="shared" ref="AR52:AR97" si="14">IF($E$51:$E$97="P",IF(AQ52&lt;=0.25,"B",IF(AQ52&lt;=0.5,"MB",IF(AQ52&lt;=0.75,"MA",IF(AQ52&lt;=1,"A")))),0)</f>
        <v>0</v>
      </c>
      <c r="AS52" s="85"/>
      <c r="AT52" s="57"/>
      <c r="AU52" s="104" t="e">
        <f>AU51/$F$11</f>
        <v>#DIV/0!</v>
      </c>
      <c r="AV52" s="104" t="e">
        <f>AV51/$F$11</f>
        <v>#DIV/0!</v>
      </c>
      <c r="AW52" s="104" t="e">
        <f>AW51/$F$11</f>
        <v>#DIV/0!</v>
      </c>
      <c r="AX52" s="104" t="e">
        <f>AX51/$F$11</f>
        <v>#DIV/0!</v>
      </c>
    </row>
    <row r="53" spans="1:50" ht="12.75" customHeight="1" x14ac:dyDescent="0.2">
      <c r="A53" s="3"/>
      <c r="B53" s="5">
        <v>3</v>
      </c>
      <c r="C53" s="372"/>
      <c r="D53" s="373"/>
      <c r="E53" s="13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09"/>
      <c r="S53" s="110"/>
      <c r="T53" s="109"/>
      <c r="U53" s="109"/>
      <c r="V53" s="109"/>
      <c r="W53" s="109"/>
      <c r="X53" s="109"/>
      <c r="Y53" s="109"/>
      <c r="Z53" s="109"/>
      <c r="AA53" s="110"/>
      <c r="AB53" s="109"/>
      <c r="AC53" s="110"/>
      <c r="AD53" s="5">
        <f t="shared" si="1"/>
        <v>0</v>
      </c>
      <c r="AE53" s="108">
        <f t="shared" si="2"/>
        <v>0</v>
      </c>
      <c r="AF53" s="10">
        <f t="shared" si="3"/>
        <v>2</v>
      </c>
      <c r="AG53" s="63">
        <f t="shared" si="4"/>
        <v>0</v>
      </c>
      <c r="AH53" s="305" t="str">
        <f t="shared" si="5"/>
        <v/>
      </c>
      <c r="AI53" s="306" t="str">
        <f t="shared" si="6"/>
        <v/>
      </c>
      <c r="AJ53" s="308"/>
      <c r="AK53" s="141">
        <f t="shared" si="7"/>
        <v>0</v>
      </c>
      <c r="AL53" s="63">
        <f t="shared" si="8"/>
        <v>0</v>
      </c>
      <c r="AM53" s="125">
        <f t="shared" si="9"/>
        <v>0</v>
      </c>
      <c r="AN53" s="63">
        <f t="shared" si="10"/>
        <v>0</v>
      </c>
      <c r="AO53" s="125">
        <f t="shared" si="11"/>
        <v>0</v>
      </c>
      <c r="AP53" s="63">
        <f t="shared" si="12"/>
        <v>0</v>
      </c>
      <c r="AQ53" s="125">
        <f t="shared" si="13"/>
        <v>0</v>
      </c>
      <c r="AR53" s="142">
        <f t="shared" si="14"/>
        <v>0</v>
      </c>
      <c r="AS53" s="85"/>
      <c r="AT53" s="57"/>
      <c r="AU53" s="57"/>
      <c r="AV53" s="57"/>
      <c r="AW53" s="57"/>
      <c r="AX53" s="12"/>
    </row>
    <row r="54" spans="1:50" ht="12.75" customHeight="1" x14ac:dyDescent="0.2">
      <c r="A54" s="3"/>
      <c r="B54" s="5">
        <f t="shared" ref="B54:B96" si="15">B53+1</f>
        <v>4</v>
      </c>
      <c r="C54" s="372"/>
      <c r="D54" s="373"/>
      <c r="E54" s="13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09"/>
      <c r="S54" s="110"/>
      <c r="T54" s="109"/>
      <c r="U54" s="109"/>
      <c r="V54" s="109"/>
      <c r="W54" s="109"/>
      <c r="X54" s="109"/>
      <c r="Y54" s="109"/>
      <c r="Z54" s="109"/>
      <c r="AA54" s="110"/>
      <c r="AB54" s="109"/>
      <c r="AC54" s="110"/>
      <c r="AD54" s="5">
        <f t="shared" si="1"/>
        <v>0</v>
      </c>
      <c r="AE54" s="108">
        <f t="shared" si="2"/>
        <v>0</v>
      </c>
      <c r="AF54" s="10">
        <f t="shared" si="3"/>
        <v>2</v>
      </c>
      <c r="AG54" s="63">
        <f t="shared" si="4"/>
        <v>0</v>
      </c>
      <c r="AH54" s="305" t="str">
        <f t="shared" si="5"/>
        <v/>
      </c>
      <c r="AI54" s="306" t="str">
        <f t="shared" si="6"/>
        <v/>
      </c>
      <c r="AJ54" s="308"/>
      <c r="AK54" s="141">
        <f t="shared" si="7"/>
        <v>0</v>
      </c>
      <c r="AL54" s="63">
        <f>IF($E$51:$E$97="P",IF(AK54&lt;=0.25,"B",IF(AK54&lt;=0.5,"MB",IF(AK54&lt;=0.75,"MA",IF(AK54&lt;=1,"A")))),0)</f>
        <v>0</v>
      </c>
      <c r="AM54" s="125">
        <f t="shared" si="9"/>
        <v>0</v>
      </c>
      <c r="AN54" s="63">
        <f t="shared" si="10"/>
        <v>0</v>
      </c>
      <c r="AO54" s="125">
        <f t="shared" si="11"/>
        <v>0</v>
      </c>
      <c r="AP54" s="63">
        <f t="shared" si="12"/>
        <v>0</v>
      </c>
      <c r="AQ54" s="125">
        <f t="shared" si="13"/>
        <v>0</v>
      </c>
      <c r="AR54" s="142">
        <f t="shared" si="14"/>
        <v>0</v>
      </c>
      <c r="AS54" s="85"/>
      <c r="AT54" s="57"/>
      <c r="AU54" s="57"/>
      <c r="AV54" s="57"/>
      <c r="AW54" s="57"/>
      <c r="AX54" s="12"/>
    </row>
    <row r="55" spans="1:50" ht="12.75" customHeight="1" x14ac:dyDescent="0.2">
      <c r="A55" s="3"/>
      <c r="B55" s="5">
        <f t="shared" si="15"/>
        <v>5</v>
      </c>
      <c r="C55" s="372"/>
      <c r="D55" s="373"/>
      <c r="E55" s="13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09"/>
      <c r="S55" s="110"/>
      <c r="T55" s="109"/>
      <c r="U55" s="109"/>
      <c r="V55" s="109"/>
      <c r="W55" s="109"/>
      <c r="X55" s="109"/>
      <c r="Y55" s="109"/>
      <c r="Z55" s="109"/>
      <c r="AA55" s="110"/>
      <c r="AB55" s="109"/>
      <c r="AC55" s="110"/>
      <c r="AD55" s="5">
        <f t="shared" si="1"/>
        <v>0</v>
      </c>
      <c r="AE55" s="108">
        <f t="shared" si="2"/>
        <v>0</v>
      </c>
      <c r="AF55" s="10">
        <f t="shared" si="3"/>
        <v>2</v>
      </c>
      <c r="AG55" s="63">
        <f t="shared" si="4"/>
        <v>0</v>
      </c>
      <c r="AH55" s="305" t="str">
        <f t="shared" si="5"/>
        <v/>
      </c>
      <c r="AI55" s="306" t="str">
        <f t="shared" si="6"/>
        <v/>
      </c>
      <c r="AJ55" s="308"/>
      <c r="AK55" s="141">
        <f t="shared" si="7"/>
        <v>0</v>
      </c>
      <c r="AL55" s="63">
        <f t="shared" si="8"/>
        <v>0</v>
      </c>
      <c r="AM55" s="125">
        <f t="shared" si="9"/>
        <v>0</v>
      </c>
      <c r="AN55" s="63">
        <f t="shared" si="10"/>
        <v>0</v>
      </c>
      <c r="AO55" s="125">
        <f t="shared" si="11"/>
        <v>0</v>
      </c>
      <c r="AP55" s="63">
        <f t="shared" si="12"/>
        <v>0</v>
      </c>
      <c r="AQ55" s="125">
        <f t="shared" si="13"/>
        <v>0</v>
      </c>
      <c r="AR55" s="142">
        <f t="shared" si="14"/>
        <v>0</v>
      </c>
      <c r="AS55" s="85"/>
      <c r="AT55" s="57"/>
      <c r="AU55" s="57"/>
      <c r="AV55" s="57"/>
      <c r="AW55" s="57"/>
      <c r="AX55" s="12"/>
    </row>
    <row r="56" spans="1:50" ht="12.75" customHeight="1" x14ac:dyDescent="0.2">
      <c r="A56" s="3"/>
      <c r="B56" s="5">
        <f t="shared" si="15"/>
        <v>6</v>
      </c>
      <c r="C56" s="372"/>
      <c r="D56" s="373"/>
      <c r="E56" s="13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09"/>
      <c r="S56" s="110"/>
      <c r="T56" s="109"/>
      <c r="U56" s="109"/>
      <c r="V56" s="109"/>
      <c r="W56" s="109"/>
      <c r="X56" s="109"/>
      <c r="Y56" s="109"/>
      <c r="Z56" s="109"/>
      <c r="AA56" s="110"/>
      <c r="AB56" s="109"/>
      <c r="AC56" s="110"/>
      <c r="AD56" s="5">
        <f t="shared" si="1"/>
        <v>0</v>
      </c>
      <c r="AE56" s="108">
        <f t="shared" si="2"/>
        <v>0</v>
      </c>
      <c r="AF56" s="10">
        <f t="shared" si="3"/>
        <v>2</v>
      </c>
      <c r="AG56" s="63">
        <f t="shared" si="4"/>
        <v>0</v>
      </c>
      <c r="AH56" s="305" t="str">
        <f t="shared" si="5"/>
        <v/>
      </c>
      <c r="AI56" s="306" t="str">
        <f t="shared" si="6"/>
        <v/>
      </c>
      <c r="AJ56" s="308"/>
      <c r="AK56" s="141">
        <f t="shared" si="7"/>
        <v>0</v>
      </c>
      <c r="AL56" s="63">
        <f t="shared" si="8"/>
        <v>0</v>
      </c>
      <c r="AM56" s="125">
        <f t="shared" si="9"/>
        <v>0</v>
      </c>
      <c r="AN56" s="63">
        <f t="shared" si="10"/>
        <v>0</v>
      </c>
      <c r="AO56" s="125">
        <f>IF(E56="P",(SUM(T56:X56)),0)/3</f>
        <v>0</v>
      </c>
      <c r="AP56" s="63">
        <f t="shared" si="12"/>
        <v>0</v>
      </c>
      <c r="AQ56" s="125">
        <f t="shared" si="13"/>
        <v>0</v>
      </c>
      <c r="AR56" s="142">
        <f t="shared" si="14"/>
        <v>0</v>
      </c>
      <c r="AS56" s="85"/>
      <c r="AT56" s="57"/>
      <c r="AU56" s="57"/>
      <c r="AV56" s="57"/>
      <c r="AW56" s="57"/>
      <c r="AX56" s="12"/>
    </row>
    <row r="57" spans="1:50" ht="12.75" customHeight="1" x14ac:dyDescent="0.2">
      <c r="A57" s="3"/>
      <c r="B57" s="5">
        <f t="shared" si="15"/>
        <v>7</v>
      </c>
      <c r="C57" s="372"/>
      <c r="D57" s="373"/>
      <c r="E57" s="1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10"/>
      <c r="R57" s="109"/>
      <c r="S57" s="110"/>
      <c r="T57" s="109"/>
      <c r="U57" s="109"/>
      <c r="V57" s="109"/>
      <c r="W57" s="109"/>
      <c r="X57" s="109"/>
      <c r="Y57" s="109"/>
      <c r="Z57" s="109"/>
      <c r="AA57" s="110"/>
      <c r="AB57" s="109"/>
      <c r="AC57" s="110"/>
      <c r="AD57" s="5">
        <f t="shared" si="1"/>
        <v>0</v>
      </c>
      <c r="AE57" s="108">
        <f t="shared" si="2"/>
        <v>0</v>
      </c>
      <c r="AF57" s="10">
        <f t="shared" si="3"/>
        <v>2</v>
      </c>
      <c r="AG57" s="63">
        <f t="shared" si="4"/>
        <v>0</v>
      </c>
      <c r="AH57" s="305" t="str">
        <f t="shared" si="5"/>
        <v/>
      </c>
      <c r="AI57" s="306" t="str">
        <f t="shared" si="6"/>
        <v/>
      </c>
      <c r="AJ57" s="308"/>
      <c r="AK57" s="141">
        <f t="shared" si="7"/>
        <v>0</v>
      </c>
      <c r="AL57" s="63">
        <f t="shared" si="8"/>
        <v>0</v>
      </c>
      <c r="AM57" s="125">
        <f t="shared" si="9"/>
        <v>0</v>
      </c>
      <c r="AN57" s="63">
        <f t="shared" si="10"/>
        <v>0</v>
      </c>
      <c r="AO57" s="125">
        <f t="shared" si="11"/>
        <v>0</v>
      </c>
      <c r="AP57" s="63">
        <f t="shared" si="12"/>
        <v>0</v>
      </c>
      <c r="AQ57" s="125">
        <f t="shared" si="13"/>
        <v>0</v>
      </c>
      <c r="AR57" s="142">
        <f t="shared" si="14"/>
        <v>0</v>
      </c>
      <c r="AS57" s="85"/>
      <c r="AT57" s="57"/>
      <c r="AU57" s="57"/>
      <c r="AV57" s="57"/>
      <c r="AW57" s="57"/>
      <c r="AX57" s="12"/>
    </row>
    <row r="58" spans="1:50" ht="12.75" customHeight="1" x14ac:dyDescent="0.2">
      <c r="A58" s="3"/>
      <c r="B58" s="5">
        <f t="shared" si="15"/>
        <v>8</v>
      </c>
      <c r="C58" s="372"/>
      <c r="D58" s="373"/>
      <c r="E58" s="13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  <c r="R58" s="109"/>
      <c r="S58" s="110"/>
      <c r="T58" s="109"/>
      <c r="U58" s="109"/>
      <c r="V58" s="109"/>
      <c r="W58" s="109"/>
      <c r="X58" s="109"/>
      <c r="Y58" s="109"/>
      <c r="Z58" s="109"/>
      <c r="AA58" s="110"/>
      <c r="AB58" s="109"/>
      <c r="AC58" s="110"/>
      <c r="AD58" s="5">
        <f t="shared" si="1"/>
        <v>0</v>
      </c>
      <c r="AE58" s="108">
        <f t="shared" si="2"/>
        <v>0</v>
      </c>
      <c r="AF58" s="10">
        <f t="shared" si="3"/>
        <v>2</v>
      </c>
      <c r="AG58" s="63">
        <f t="shared" si="4"/>
        <v>0</v>
      </c>
      <c r="AH58" s="305" t="str">
        <f t="shared" si="5"/>
        <v/>
      </c>
      <c r="AI58" s="306" t="str">
        <f t="shared" si="6"/>
        <v/>
      </c>
      <c r="AJ58" s="308"/>
      <c r="AK58" s="141">
        <f t="shared" si="7"/>
        <v>0</v>
      </c>
      <c r="AL58" s="63">
        <f t="shared" si="8"/>
        <v>0</v>
      </c>
      <c r="AM58" s="125">
        <f t="shared" si="9"/>
        <v>0</v>
      </c>
      <c r="AN58" s="63">
        <f t="shared" si="10"/>
        <v>0</v>
      </c>
      <c r="AO58" s="125">
        <f t="shared" si="11"/>
        <v>0</v>
      </c>
      <c r="AP58" s="63">
        <f t="shared" si="12"/>
        <v>0</v>
      </c>
      <c r="AQ58" s="125">
        <f t="shared" si="13"/>
        <v>0</v>
      </c>
      <c r="AR58" s="142">
        <f>IF($E$51:$E$97="P",IF(AQ58&lt;=0.25,"B",IF(AQ58&lt;=0.5,"MB",IF(AQ58&lt;=0.75,"MA",IF(AQ58&lt;=1,"A")))),0)</f>
        <v>0</v>
      </c>
      <c r="AS58" s="85"/>
      <c r="AT58" s="57"/>
      <c r="AU58" s="57"/>
      <c r="AV58" s="57"/>
      <c r="AW58" s="57"/>
      <c r="AX58" s="12"/>
    </row>
    <row r="59" spans="1:50" ht="12.75" customHeight="1" x14ac:dyDescent="0.2">
      <c r="A59" s="3"/>
      <c r="B59" s="5">
        <f t="shared" si="15"/>
        <v>9</v>
      </c>
      <c r="C59" s="372"/>
      <c r="D59" s="373"/>
      <c r="E59" s="13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09"/>
      <c r="S59" s="110"/>
      <c r="T59" s="109"/>
      <c r="U59" s="109"/>
      <c r="V59" s="109"/>
      <c r="W59" s="109"/>
      <c r="X59" s="109"/>
      <c r="Y59" s="109"/>
      <c r="Z59" s="109"/>
      <c r="AA59" s="110"/>
      <c r="AB59" s="109"/>
      <c r="AC59" s="110"/>
      <c r="AD59" s="5">
        <f t="shared" si="1"/>
        <v>0</v>
      </c>
      <c r="AE59" s="108">
        <f t="shared" si="2"/>
        <v>0</v>
      </c>
      <c r="AF59" s="10">
        <f t="shared" si="3"/>
        <v>2</v>
      </c>
      <c r="AG59" s="63">
        <f t="shared" si="4"/>
        <v>0</v>
      </c>
      <c r="AH59" s="305" t="str">
        <f t="shared" si="5"/>
        <v/>
      </c>
      <c r="AI59" s="306" t="str">
        <f t="shared" si="6"/>
        <v/>
      </c>
      <c r="AJ59" s="308"/>
      <c r="AK59" s="141">
        <f t="shared" si="7"/>
        <v>0</v>
      </c>
      <c r="AL59" s="63">
        <f t="shared" si="8"/>
        <v>0</v>
      </c>
      <c r="AM59" s="125">
        <f t="shared" si="9"/>
        <v>0</v>
      </c>
      <c r="AN59" s="63">
        <f t="shared" si="10"/>
        <v>0</v>
      </c>
      <c r="AO59" s="125">
        <f t="shared" si="11"/>
        <v>0</v>
      </c>
      <c r="AP59" s="63">
        <f t="shared" si="12"/>
        <v>0</v>
      </c>
      <c r="AQ59" s="125">
        <f>IF(E59="p",((SUM(Z59:AB59))),0)/4</f>
        <v>0</v>
      </c>
      <c r="AR59" s="142">
        <f t="shared" si="14"/>
        <v>0</v>
      </c>
      <c r="AS59" s="85"/>
      <c r="AT59" s="57"/>
      <c r="AU59" s="57"/>
      <c r="AV59" s="57"/>
      <c r="AW59" s="57"/>
      <c r="AX59" s="12"/>
    </row>
    <row r="60" spans="1:50" ht="12.75" customHeight="1" x14ac:dyDescent="0.2">
      <c r="A60" s="3"/>
      <c r="B60" s="5">
        <f t="shared" si="15"/>
        <v>10</v>
      </c>
      <c r="C60" s="372"/>
      <c r="D60" s="373"/>
      <c r="E60" s="13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09"/>
      <c r="S60" s="110"/>
      <c r="T60" s="109"/>
      <c r="U60" s="109"/>
      <c r="V60" s="109"/>
      <c r="W60" s="109"/>
      <c r="X60" s="109"/>
      <c r="Y60" s="109"/>
      <c r="Z60" s="109"/>
      <c r="AA60" s="110"/>
      <c r="AB60" s="109"/>
      <c r="AC60" s="110"/>
      <c r="AD60" s="5">
        <f t="shared" si="1"/>
        <v>0</v>
      </c>
      <c r="AE60" s="108">
        <f t="shared" si="2"/>
        <v>0</v>
      </c>
      <c r="AF60" s="10">
        <f t="shared" si="3"/>
        <v>2</v>
      </c>
      <c r="AG60" s="63">
        <f t="shared" si="4"/>
        <v>0</v>
      </c>
      <c r="AH60" s="305" t="str">
        <f t="shared" si="5"/>
        <v/>
      </c>
      <c r="AI60" s="306" t="str">
        <f t="shared" si="6"/>
        <v/>
      </c>
      <c r="AJ60" s="308"/>
      <c r="AK60" s="141">
        <f t="shared" si="7"/>
        <v>0</v>
      </c>
      <c r="AL60" s="63">
        <f t="shared" si="8"/>
        <v>0</v>
      </c>
      <c r="AM60" s="125">
        <f t="shared" si="9"/>
        <v>0</v>
      </c>
      <c r="AN60" s="63">
        <f t="shared" si="10"/>
        <v>0</v>
      </c>
      <c r="AO60" s="125">
        <f t="shared" si="11"/>
        <v>0</v>
      </c>
      <c r="AP60" s="63">
        <f t="shared" si="12"/>
        <v>0</v>
      </c>
      <c r="AQ60" s="125">
        <f t="shared" si="13"/>
        <v>0</v>
      </c>
      <c r="AR60" s="142">
        <f t="shared" si="14"/>
        <v>0</v>
      </c>
      <c r="AS60" s="85"/>
      <c r="AT60" s="57"/>
      <c r="AU60" s="57"/>
      <c r="AV60" s="57"/>
      <c r="AW60" s="57"/>
      <c r="AX60" s="12"/>
    </row>
    <row r="61" spans="1:50" ht="12.75" customHeight="1" x14ac:dyDescent="0.2">
      <c r="A61" s="3"/>
      <c r="B61" s="5">
        <f t="shared" si="15"/>
        <v>11</v>
      </c>
      <c r="C61" s="372"/>
      <c r="D61" s="373"/>
      <c r="E61" s="1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09"/>
      <c r="S61" s="110"/>
      <c r="T61" s="109"/>
      <c r="U61" s="109"/>
      <c r="V61" s="109"/>
      <c r="W61" s="109"/>
      <c r="X61" s="109"/>
      <c r="Y61" s="109"/>
      <c r="Z61" s="109"/>
      <c r="AA61" s="110"/>
      <c r="AB61" s="109"/>
      <c r="AC61" s="110"/>
      <c r="AD61" s="5">
        <f t="shared" si="1"/>
        <v>0</v>
      </c>
      <c r="AE61" s="108">
        <f t="shared" si="2"/>
        <v>0</v>
      </c>
      <c r="AF61" s="10">
        <f t="shared" si="3"/>
        <v>2</v>
      </c>
      <c r="AG61" s="63">
        <f t="shared" si="4"/>
        <v>0</v>
      </c>
      <c r="AH61" s="305" t="str">
        <f t="shared" si="5"/>
        <v/>
      </c>
      <c r="AI61" s="306" t="str">
        <f t="shared" si="6"/>
        <v/>
      </c>
      <c r="AJ61" s="308"/>
      <c r="AK61" s="141">
        <f>IF(E61="P",(SUM(J61:R61)),0)/6</f>
        <v>0</v>
      </c>
      <c r="AL61" s="63">
        <f t="shared" si="8"/>
        <v>0</v>
      </c>
      <c r="AM61" s="125">
        <f t="shared" si="9"/>
        <v>0</v>
      </c>
      <c r="AN61" s="63">
        <f t="shared" si="10"/>
        <v>0</v>
      </c>
      <c r="AO61" s="125">
        <f t="shared" si="11"/>
        <v>0</v>
      </c>
      <c r="AP61" s="63">
        <f t="shared" si="12"/>
        <v>0</v>
      </c>
      <c r="AQ61" s="125">
        <f t="shared" si="13"/>
        <v>0</v>
      </c>
      <c r="AR61" s="142">
        <f t="shared" si="14"/>
        <v>0</v>
      </c>
      <c r="AS61" s="85"/>
      <c r="AT61" s="57"/>
      <c r="AU61" s="57"/>
      <c r="AV61" s="57"/>
      <c r="AW61" s="57"/>
      <c r="AX61" s="12"/>
    </row>
    <row r="62" spans="1:50" ht="12.75" customHeight="1" x14ac:dyDescent="0.2">
      <c r="A62" s="3"/>
      <c r="B62" s="5">
        <f t="shared" si="15"/>
        <v>12</v>
      </c>
      <c r="C62" s="372"/>
      <c r="D62" s="373"/>
      <c r="E62" s="13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109"/>
      <c r="S62" s="110"/>
      <c r="T62" s="109"/>
      <c r="U62" s="109"/>
      <c r="V62" s="109"/>
      <c r="W62" s="109"/>
      <c r="X62" s="109"/>
      <c r="Y62" s="109"/>
      <c r="Z62" s="109"/>
      <c r="AA62" s="110"/>
      <c r="AB62" s="109"/>
      <c r="AC62" s="110"/>
      <c r="AD62" s="5">
        <f t="shared" si="1"/>
        <v>0</v>
      </c>
      <c r="AE62" s="108">
        <f t="shared" si="2"/>
        <v>0</v>
      </c>
      <c r="AF62" s="10">
        <f t="shared" si="3"/>
        <v>2</v>
      </c>
      <c r="AG62" s="63">
        <f t="shared" si="4"/>
        <v>0</v>
      </c>
      <c r="AH62" s="305" t="str">
        <f t="shared" si="5"/>
        <v/>
      </c>
      <c r="AI62" s="306" t="str">
        <f t="shared" si="6"/>
        <v/>
      </c>
      <c r="AJ62" s="308"/>
      <c r="AK62" s="141">
        <f t="shared" si="7"/>
        <v>0</v>
      </c>
      <c r="AL62" s="63">
        <f t="shared" si="8"/>
        <v>0</v>
      </c>
      <c r="AM62" s="125">
        <f t="shared" si="9"/>
        <v>0</v>
      </c>
      <c r="AN62" s="63">
        <f t="shared" si="10"/>
        <v>0</v>
      </c>
      <c r="AO62" s="125">
        <f t="shared" si="11"/>
        <v>0</v>
      </c>
      <c r="AP62" s="63">
        <f t="shared" si="12"/>
        <v>0</v>
      </c>
      <c r="AQ62" s="125">
        <f t="shared" si="13"/>
        <v>0</v>
      </c>
      <c r="AR62" s="142">
        <f t="shared" si="14"/>
        <v>0</v>
      </c>
      <c r="AS62" s="85"/>
      <c r="AT62" s="57"/>
      <c r="AU62" s="57"/>
      <c r="AV62" s="57"/>
      <c r="AW62" s="57"/>
      <c r="AX62" s="12"/>
    </row>
    <row r="63" spans="1:50" ht="12.75" customHeight="1" x14ac:dyDescent="0.2">
      <c r="A63" s="3"/>
      <c r="B63" s="5">
        <f t="shared" si="15"/>
        <v>13</v>
      </c>
      <c r="C63" s="372"/>
      <c r="D63" s="373"/>
      <c r="E63" s="13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09"/>
      <c r="S63" s="110"/>
      <c r="T63" s="109"/>
      <c r="U63" s="109"/>
      <c r="V63" s="109"/>
      <c r="W63" s="109"/>
      <c r="X63" s="109"/>
      <c r="Y63" s="109"/>
      <c r="Z63" s="109"/>
      <c r="AA63" s="110"/>
      <c r="AB63" s="109"/>
      <c r="AC63" s="110"/>
      <c r="AD63" s="5">
        <f t="shared" si="1"/>
        <v>0</v>
      </c>
      <c r="AE63" s="108">
        <f t="shared" si="2"/>
        <v>0</v>
      </c>
      <c r="AF63" s="10">
        <f t="shared" si="3"/>
        <v>2</v>
      </c>
      <c r="AG63" s="63">
        <f t="shared" si="4"/>
        <v>0</v>
      </c>
      <c r="AH63" s="305" t="str">
        <f t="shared" si="5"/>
        <v/>
      </c>
      <c r="AI63" s="306" t="str">
        <f t="shared" si="6"/>
        <v/>
      </c>
      <c r="AJ63" s="308"/>
      <c r="AK63" s="141">
        <f t="shared" si="7"/>
        <v>0</v>
      </c>
      <c r="AL63" s="63">
        <f t="shared" si="8"/>
        <v>0</v>
      </c>
      <c r="AM63" s="125">
        <f t="shared" si="9"/>
        <v>0</v>
      </c>
      <c r="AN63" s="63">
        <f t="shared" si="10"/>
        <v>0</v>
      </c>
      <c r="AO63" s="125">
        <f t="shared" si="11"/>
        <v>0</v>
      </c>
      <c r="AP63" s="63">
        <f t="shared" si="12"/>
        <v>0</v>
      </c>
      <c r="AQ63" s="125">
        <f t="shared" si="13"/>
        <v>0</v>
      </c>
      <c r="AR63" s="142">
        <f t="shared" si="14"/>
        <v>0</v>
      </c>
      <c r="AS63" s="85"/>
      <c r="AT63" s="57"/>
      <c r="AU63" s="57"/>
      <c r="AV63" s="57"/>
      <c r="AW63" s="57"/>
      <c r="AX63" s="12"/>
    </row>
    <row r="64" spans="1:50" ht="12.75" customHeight="1" x14ac:dyDescent="0.2">
      <c r="A64" s="3"/>
      <c r="B64" s="5">
        <f t="shared" si="15"/>
        <v>14</v>
      </c>
      <c r="C64" s="372"/>
      <c r="D64" s="373"/>
      <c r="E64" s="13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09"/>
      <c r="S64" s="110"/>
      <c r="T64" s="109"/>
      <c r="U64" s="109"/>
      <c r="V64" s="109"/>
      <c r="W64" s="109"/>
      <c r="X64" s="109"/>
      <c r="Y64" s="109"/>
      <c r="Z64" s="109"/>
      <c r="AA64" s="110"/>
      <c r="AB64" s="109"/>
      <c r="AC64" s="110"/>
      <c r="AD64" s="5">
        <f t="shared" si="1"/>
        <v>0</v>
      </c>
      <c r="AE64" s="108">
        <f t="shared" si="2"/>
        <v>0</v>
      </c>
      <c r="AF64" s="10">
        <f t="shared" si="3"/>
        <v>2</v>
      </c>
      <c r="AG64" s="63">
        <f t="shared" si="4"/>
        <v>0</v>
      </c>
      <c r="AH64" s="305" t="str">
        <f t="shared" si="5"/>
        <v/>
      </c>
      <c r="AI64" s="306" t="str">
        <f t="shared" si="6"/>
        <v/>
      </c>
      <c r="AJ64" s="308"/>
      <c r="AK64" s="141">
        <f t="shared" si="7"/>
        <v>0</v>
      </c>
      <c r="AL64" s="63">
        <f t="shared" si="8"/>
        <v>0</v>
      </c>
      <c r="AM64" s="125">
        <f t="shared" si="9"/>
        <v>0</v>
      </c>
      <c r="AN64" s="63">
        <f t="shared" si="10"/>
        <v>0</v>
      </c>
      <c r="AO64" s="125">
        <f t="shared" si="11"/>
        <v>0</v>
      </c>
      <c r="AP64" s="63">
        <f t="shared" si="12"/>
        <v>0</v>
      </c>
      <c r="AQ64" s="125">
        <f t="shared" si="13"/>
        <v>0</v>
      </c>
      <c r="AR64" s="142">
        <f t="shared" si="14"/>
        <v>0</v>
      </c>
      <c r="AS64" s="85"/>
      <c r="AT64" s="57"/>
      <c r="AU64" s="57"/>
      <c r="AV64" s="57"/>
      <c r="AW64" s="57"/>
      <c r="AX64" s="12"/>
    </row>
    <row r="65" spans="1:69" ht="12.75" customHeight="1" x14ac:dyDescent="0.2">
      <c r="A65" s="3"/>
      <c r="B65" s="5">
        <f t="shared" si="15"/>
        <v>15</v>
      </c>
      <c r="C65" s="372"/>
      <c r="D65" s="373"/>
      <c r="E65" s="13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109"/>
      <c r="S65" s="110"/>
      <c r="T65" s="109"/>
      <c r="U65" s="109"/>
      <c r="V65" s="109"/>
      <c r="W65" s="109"/>
      <c r="X65" s="109"/>
      <c r="Y65" s="109"/>
      <c r="Z65" s="109"/>
      <c r="AA65" s="110"/>
      <c r="AB65" s="109"/>
      <c r="AC65" s="110"/>
      <c r="AD65" s="5">
        <f t="shared" si="1"/>
        <v>0</v>
      </c>
      <c r="AE65" s="108">
        <f t="shared" si="2"/>
        <v>0</v>
      </c>
      <c r="AF65" s="10">
        <f t="shared" si="3"/>
        <v>2</v>
      </c>
      <c r="AG65" s="63">
        <f t="shared" si="4"/>
        <v>0</v>
      </c>
      <c r="AH65" s="305" t="str">
        <f t="shared" si="5"/>
        <v/>
      </c>
      <c r="AI65" s="306" t="str">
        <f t="shared" si="6"/>
        <v/>
      </c>
      <c r="AJ65" s="308"/>
      <c r="AK65" s="141">
        <f t="shared" si="7"/>
        <v>0</v>
      </c>
      <c r="AL65" s="63">
        <f t="shared" si="8"/>
        <v>0</v>
      </c>
      <c r="AM65" s="125">
        <f t="shared" si="9"/>
        <v>0</v>
      </c>
      <c r="AN65" s="63">
        <f t="shared" si="10"/>
        <v>0</v>
      </c>
      <c r="AO65" s="125">
        <f t="shared" si="11"/>
        <v>0</v>
      </c>
      <c r="AP65" s="63">
        <f t="shared" si="12"/>
        <v>0</v>
      </c>
      <c r="AQ65" s="125">
        <f t="shared" si="13"/>
        <v>0</v>
      </c>
      <c r="AR65" s="142">
        <f t="shared" si="14"/>
        <v>0</v>
      </c>
      <c r="AS65" s="85"/>
      <c r="AT65" s="57"/>
      <c r="AU65" s="57"/>
      <c r="AV65" s="57"/>
      <c r="AW65" s="57"/>
      <c r="AX65" s="12"/>
      <c r="BN65" s="58"/>
      <c r="BO65" s="377"/>
      <c r="BP65" s="377"/>
      <c r="BQ65" s="377"/>
    </row>
    <row r="66" spans="1:69" ht="12.75" customHeight="1" x14ac:dyDescent="0.2">
      <c r="A66" s="3"/>
      <c r="B66" s="5">
        <f t="shared" si="15"/>
        <v>16</v>
      </c>
      <c r="C66" s="372"/>
      <c r="D66" s="373"/>
      <c r="E66" s="13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  <c r="R66" s="109"/>
      <c r="S66" s="110"/>
      <c r="T66" s="109"/>
      <c r="U66" s="109"/>
      <c r="V66" s="109"/>
      <c r="W66" s="109"/>
      <c r="X66" s="109"/>
      <c r="Y66" s="109"/>
      <c r="Z66" s="109"/>
      <c r="AA66" s="110"/>
      <c r="AB66" s="109"/>
      <c r="AC66" s="110"/>
      <c r="AD66" s="5">
        <f t="shared" si="1"/>
        <v>0</v>
      </c>
      <c r="AE66" s="108">
        <f t="shared" si="2"/>
        <v>0</v>
      </c>
      <c r="AF66" s="10">
        <f t="shared" si="3"/>
        <v>2</v>
      </c>
      <c r="AG66" s="63">
        <f t="shared" si="4"/>
        <v>0</v>
      </c>
      <c r="AH66" s="305" t="str">
        <f t="shared" si="5"/>
        <v/>
      </c>
      <c r="AI66" s="306" t="str">
        <f t="shared" si="6"/>
        <v/>
      </c>
      <c r="AJ66" s="308"/>
      <c r="AK66" s="141">
        <f t="shared" si="7"/>
        <v>0</v>
      </c>
      <c r="AL66" s="63">
        <f t="shared" si="8"/>
        <v>0</v>
      </c>
      <c r="AM66" s="125">
        <f t="shared" si="9"/>
        <v>0</v>
      </c>
      <c r="AN66" s="63">
        <f t="shared" si="10"/>
        <v>0</v>
      </c>
      <c r="AO66" s="125">
        <f t="shared" si="11"/>
        <v>0</v>
      </c>
      <c r="AP66" s="63">
        <f t="shared" si="12"/>
        <v>0</v>
      </c>
      <c r="AQ66" s="125">
        <f t="shared" si="13"/>
        <v>0</v>
      </c>
      <c r="AR66" s="142">
        <f t="shared" si="14"/>
        <v>0</v>
      </c>
      <c r="AS66" s="85"/>
      <c r="AT66" s="57"/>
      <c r="AU66" s="57"/>
      <c r="AV66" s="57"/>
      <c r="AW66" s="57"/>
      <c r="AX66" s="12"/>
      <c r="BN66" s="58"/>
      <c r="BO66" s="377"/>
      <c r="BP66" s="377"/>
      <c r="BQ66" s="377"/>
    </row>
    <row r="67" spans="1:69" ht="12.75" customHeight="1" x14ac:dyDescent="0.2">
      <c r="A67" s="3"/>
      <c r="B67" s="5">
        <f t="shared" si="15"/>
        <v>17</v>
      </c>
      <c r="C67" s="372"/>
      <c r="D67" s="373"/>
      <c r="E67" s="13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  <c r="R67" s="109"/>
      <c r="S67" s="110"/>
      <c r="T67" s="109"/>
      <c r="U67" s="109"/>
      <c r="V67" s="109"/>
      <c r="W67" s="109"/>
      <c r="X67" s="109"/>
      <c r="Y67" s="109"/>
      <c r="Z67" s="109"/>
      <c r="AA67" s="110"/>
      <c r="AB67" s="109"/>
      <c r="AC67" s="110"/>
      <c r="AD67" s="5">
        <f t="shared" si="1"/>
        <v>0</v>
      </c>
      <c r="AE67" s="108">
        <f t="shared" si="2"/>
        <v>0</v>
      </c>
      <c r="AF67" s="10">
        <f t="shared" si="3"/>
        <v>2</v>
      </c>
      <c r="AG67" s="63">
        <f t="shared" si="4"/>
        <v>0</v>
      </c>
      <c r="AH67" s="305" t="str">
        <f t="shared" si="5"/>
        <v/>
      </c>
      <c r="AI67" s="306" t="str">
        <f t="shared" si="6"/>
        <v/>
      </c>
      <c r="AJ67" s="308"/>
      <c r="AK67" s="141">
        <f t="shared" si="7"/>
        <v>0</v>
      </c>
      <c r="AL67" s="63">
        <f t="shared" si="8"/>
        <v>0</v>
      </c>
      <c r="AM67" s="125">
        <f t="shared" si="9"/>
        <v>0</v>
      </c>
      <c r="AN67" s="63">
        <f t="shared" si="10"/>
        <v>0</v>
      </c>
      <c r="AO67" s="125">
        <f t="shared" si="11"/>
        <v>0</v>
      </c>
      <c r="AP67" s="63">
        <f t="shared" si="12"/>
        <v>0</v>
      </c>
      <c r="AQ67" s="125">
        <f t="shared" si="13"/>
        <v>0</v>
      </c>
      <c r="AR67" s="142">
        <f t="shared" si="14"/>
        <v>0</v>
      </c>
      <c r="AS67" s="85"/>
      <c r="AT67" s="57"/>
      <c r="AU67" s="57"/>
      <c r="AV67" s="57"/>
      <c r="AW67" s="57"/>
      <c r="AX67" s="12"/>
      <c r="BN67" s="58"/>
      <c r="BO67" s="377"/>
      <c r="BP67" s="377"/>
      <c r="BQ67" s="377"/>
    </row>
    <row r="68" spans="1:69" ht="12.75" customHeight="1" x14ac:dyDescent="0.2">
      <c r="A68" s="3"/>
      <c r="B68" s="5">
        <f t="shared" si="15"/>
        <v>18</v>
      </c>
      <c r="C68" s="372"/>
      <c r="D68" s="373"/>
      <c r="E68" s="13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  <c r="R68" s="109"/>
      <c r="S68" s="110"/>
      <c r="T68" s="109"/>
      <c r="U68" s="109"/>
      <c r="V68" s="109"/>
      <c r="W68" s="109"/>
      <c r="X68" s="109"/>
      <c r="Y68" s="109"/>
      <c r="Z68" s="109"/>
      <c r="AA68" s="110"/>
      <c r="AB68" s="109"/>
      <c r="AC68" s="110"/>
      <c r="AD68" s="5">
        <f t="shared" si="1"/>
        <v>0</v>
      </c>
      <c r="AE68" s="108">
        <f t="shared" si="2"/>
        <v>0</v>
      </c>
      <c r="AF68" s="10">
        <f t="shared" si="3"/>
        <v>2</v>
      </c>
      <c r="AG68" s="63">
        <f t="shared" si="4"/>
        <v>0</v>
      </c>
      <c r="AH68" s="305" t="str">
        <f t="shared" si="5"/>
        <v/>
      </c>
      <c r="AI68" s="306" t="str">
        <f t="shared" si="6"/>
        <v/>
      </c>
      <c r="AJ68" s="308"/>
      <c r="AK68" s="141">
        <f t="shared" si="7"/>
        <v>0</v>
      </c>
      <c r="AL68" s="63">
        <f t="shared" si="8"/>
        <v>0</v>
      </c>
      <c r="AM68" s="125">
        <f t="shared" si="9"/>
        <v>0</v>
      </c>
      <c r="AN68" s="63">
        <f t="shared" si="10"/>
        <v>0</v>
      </c>
      <c r="AO68" s="125">
        <f t="shared" si="11"/>
        <v>0</v>
      </c>
      <c r="AP68" s="63">
        <f t="shared" si="12"/>
        <v>0</v>
      </c>
      <c r="AQ68" s="125">
        <f t="shared" si="13"/>
        <v>0</v>
      </c>
      <c r="AR68" s="142">
        <f t="shared" si="14"/>
        <v>0</v>
      </c>
      <c r="AS68" s="85"/>
      <c r="AT68" s="57"/>
      <c r="AU68" s="57"/>
      <c r="AV68" s="57"/>
      <c r="AW68" s="57"/>
      <c r="AX68" s="12"/>
      <c r="BN68" s="58"/>
      <c r="BO68" s="377"/>
      <c r="BP68" s="377"/>
      <c r="BQ68" s="377"/>
    </row>
    <row r="69" spans="1:69" ht="12.75" customHeight="1" x14ac:dyDescent="0.2">
      <c r="A69" s="3"/>
      <c r="B69" s="5">
        <f t="shared" si="15"/>
        <v>19</v>
      </c>
      <c r="C69" s="372"/>
      <c r="D69" s="373"/>
      <c r="E69" s="13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09"/>
      <c r="S69" s="110"/>
      <c r="T69" s="109"/>
      <c r="U69" s="109"/>
      <c r="V69" s="109"/>
      <c r="W69" s="109"/>
      <c r="X69" s="109"/>
      <c r="Y69" s="109"/>
      <c r="Z69" s="109"/>
      <c r="AA69" s="110"/>
      <c r="AB69" s="109"/>
      <c r="AC69" s="110"/>
      <c r="AD69" s="5">
        <f t="shared" si="1"/>
        <v>0</v>
      </c>
      <c r="AE69" s="108">
        <f t="shared" si="2"/>
        <v>0</v>
      </c>
      <c r="AF69" s="10">
        <f t="shared" si="3"/>
        <v>2</v>
      </c>
      <c r="AG69" s="63">
        <f t="shared" si="4"/>
        <v>0</v>
      </c>
      <c r="AH69" s="305" t="str">
        <f t="shared" si="5"/>
        <v/>
      </c>
      <c r="AI69" s="306" t="str">
        <f t="shared" si="6"/>
        <v/>
      </c>
      <c r="AJ69" s="308"/>
      <c r="AK69" s="141">
        <f t="shared" si="7"/>
        <v>0</v>
      </c>
      <c r="AL69" s="63">
        <f t="shared" si="8"/>
        <v>0</v>
      </c>
      <c r="AM69" s="125">
        <f t="shared" si="9"/>
        <v>0</v>
      </c>
      <c r="AN69" s="63">
        <f t="shared" si="10"/>
        <v>0</v>
      </c>
      <c r="AO69" s="125">
        <f t="shared" si="11"/>
        <v>0</v>
      </c>
      <c r="AP69" s="63">
        <f t="shared" si="12"/>
        <v>0</v>
      </c>
      <c r="AQ69" s="125">
        <f t="shared" si="13"/>
        <v>0</v>
      </c>
      <c r="AR69" s="142">
        <f t="shared" si="14"/>
        <v>0</v>
      </c>
      <c r="AS69" s="85"/>
      <c r="AT69" s="57"/>
      <c r="AU69" s="57"/>
      <c r="AV69" s="57"/>
      <c r="AW69" s="57"/>
      <c r="AX69" s="12"/>
      <c r="BN69" s="58"/>
      <c r="BO69" s="377"/>
      <c r="BP69" s="377"/>
      <c r="BQ69" s="377"/>
    </row>
    <row r="70" spans="1:69" ht="12.75" customHeight="1" x14ac:dyDescent="0.2">
      <c r="A70" s="3"/>
      <c r="B70" s="5">
        <f t="shared" si="15"/>
        <v>20</v>
      </c>
      <c r="C70" s="372"/>
      <c r="D70" s="373"/>
      <c r="E70" s="13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09"/>
      <c r="S70" s="110"/>
      <c r="T70" s="109"/>
      <c r="U70" s="109"/>
      <c r="V70" s="109"/>
      <c r="W70" s="109"/>
      <c r="X70" s="109"/>
      <c r="Y70" s="109"/>
      <c r="Z70" s="109"/>
      <c r="AA70" s="110"/>
      <c r="AB70" s="109"/>
      <c r="AC70" s="110"/>
      <c r="AD70" s="5">
        <f t="shared" si="1"/>
        <v>0</v>
      </c>
      <c r="AE70" s="108">
        <f t="shared" si="2"/>
        <v>0</v>
      </c>
      <c r="AF70" s="10">
        <f t="shared" si="3"/>
        <v>2</v>
      </c>
      <c r="AG70" s="63">
        <f t="shared" si="4"/>
        <v>0</v>
      </c>
      <c r="AH70" s="305" t="str">
        <f t="shared" si="5"/>
        <v/>
      </c>
      <c r="AI70" s="306" t="str">
        <f t="shared" si="6"/>
        <v/>
      </c>
      <c r="AJ70" s="308"/>
      <c r="AK70" s="141">
        <f t="shared" si="7"/>
        <v>0</v>
      </c>
      <c r="AL70" s="63">
        <f t="shared" si="8"/>
        <v>0</v>
      </c>
      <c r="AM70" s="125">
        <f t="shared" si="9"/>
        <v>0</v>
      </c>
      <c r="AN70" s="63">
        <f t="shared" si="10"/>
        <v>0</v>
      </c>
      <c r="AO70" s="125">
        <f t="shared" si="11"/>
        <v>0</v>
      </c>
      <c r="AP70" s="63">
        <f t="shared" si="12"/>
        <v>0</v>
      </c>
      <c r="AQ70" s="125">
        <f t="shared" si="13"/>
        <v>0</v>
      </c>
      <c r="AR70" s="142">
        <f t="shared" si="14"/>
        <v>0</v>
      </c>
      <c r="AS70" s="85"/>
      <c r="AT70" s="57"/>
      <c r="AU70" s="57"/>
      <c r="AV70" s="57"/>
      <c r="AW70" s="57"/>
      <c r="AX70" s="12"/>
      <c r="BN70" s="58"/>
      <c r="BO70" s="377"/>
      <c r="BP70" s="377"/>
      <c r="BQ70" s="377"/>
    </row>
    <row r="71" spans="1:69" ht="12.75" customHeight="1" x14ac:dyDescent="0.2">
      <c r="A71" s="3"/>
      <c r="B71" s="5">
        <f t="shared" si="15"/>
        <v>21</v>
      </c>
      <c r="C71" s="372"/>
      <c r="D71" s="373"/>
      <c r="E71" s="13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109"/>
      <c r="S71" s="110"/>
      <c r="T71" s="109"/>
      <c r="U71" s="109"/>
      <c r="V71" s="109"/>
      <c r="W71" s="109"/>
      <c r="X71" s="109"/>
      <c r="Y71" s="109"/>
      <c r="Z71" s="109"/>
      <c r="AA71" s="110"/>
      <c r="AB71" s="109"/>
      <c r="AC71" s="110"/>
      <c r="AD71" s="5">
        <f t="shared" si="1"/>
        <v>0</v>
      </c>
      <c r="AE71" s="108">
        <f t="shared" si="2"/>
        <v>0</v>
      </c>
      <c r="AF71" s="10">
        <f t="shared" si="3"/>
        <v>2</v>
      </c>
      <c r="AG71" s="63">
        <f t="shared" si="4"/>
        <v>0</v>
      </c>
      <c r="AH71" s="305" t="str">
        <f t="shared" si="5"/>
        <v/>
      </c>
      <c r="AI71" s="306" t="str">
        <f t="shared" si="6"/>
        <v/>
      </c>
      <c r="AJ71" s="308"/>
      <c r="AK71" s="141">
        <f t="shared" si="7"/>
        <v>0</v>
      </c>
      <c r="AL71" s="63">
        <f t="shared" si="8"/>
        <v>0</v>
      </c>
      <c r="AM71" s="125">
        <f t="shared" si="9"/>
        <v>0</v>
      </c>
      <c r="AN71" s="63">
        <f t="shared" si="10"/>
        <v>0</v>
      </c>
      <c r="AO71" s="125">
        <f t="shared" si="11"/>
        <v>0</v>
      </c>
      <c r="AP71" s="63">
        <f t="shared" si="12"/>
        <v>0</v>
      </c>
      <c r="AQ71" s="125">
        <f t="shared" si="13"/>
        <v>0</v>
      </c>
      <c r="AR71" s="142">
        <f t="shared" si="14"/>
        <v>0</v>
      </c>
      <c r="AS71" s="85"/>
      <c r="AT71" s="57"/>
      <c r="AU71" s="57"/>
      <c r="AV71" s="57"/>
      <c r="AW71" s="57"/>
      <c r="AX71" s="12"/>
      <c r="BN71" s="54"/>
      <c r="BO71" s="377"/>
      <c r="BP71" s="377"/>
      <c r="BQ71" s="377"/>
    </row>
    <row r="72" spans="1:69" ht="12.75" customHeight="1" x14ac:dyDescent="0.2">
      <c r="A72" s="3"/>
      <c r="B72" s="5">
        <f t="shared" si="15"/>
        <v>22</v>
      </c>
      <c r="C72" s="372"/>
      <c r="D72" s="373"/>
      <c r="E72" s="13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  <c r="R72" s="109"/>
      <c r="S72" s="110"/>
      <c r="T72" s="109"/>
      <c r="U72" s="109"/>
      <c r="V72" s="109"/>
      <c r="W72" s="109"/>
      <c r="X72" s="109"/>
      <c r="Y72" s="109"/>
      <c r="Z72" s="109"/>
      <c r="AA72" s="110"/>
      <c r="AB72" s="109"/>
      <c r="AC72" s="110"/>
      <c r="AD72" s="5">
        <f t="shared" si="1"/>
        <v>0</v>
      </c>
      <c r="AE72" s="108">
        <f t="shared" si="2"/>
        <v>0</v>
      </c>
      <c r="AF72" s="10">
        <f t="shared" si="3"/>
        <v>2</v>
      </c>
      <c r="AG72" s="63">
        <f t="shared" si="4"/>
        <v>0</v>
      </c>
      <c r="AH72" s="305" t="str">
        <f t="shared" si="5"/>
        <v/>
      </c>
      <c r="AI72" s="306" t="str">
        <f t="shared" si="6"/>
        <v/>
      </c>
      <c r="AJ72" s="308"/>
      <c r="AK72" s="141">
        <f t="shared" si="7"/>
        <v>0</v>
      </c>
      <c r="AL72" s="63">
        <f t="shared" si="8"/>
        <v>0</v>
      </c>
      <c r="AM72" s="125">
        <f t="shared" si="9"/>
        <v>0</v>
      </c>
      <c r="AN72" s="63">
        <f t="shared" si="10"/>
        <v>0</v>
      </c>
      <c r="AO72" s="125">
        <f t="shared" si="11"/>
        <v>0</v>
      </c>
      <c r="AP72" s="63">
        <f t="shared" si="12"/>
        <v>0</v>
      </c>
      <c r="AQ72" s="125">
        <f t="shared" si="13"/>
        <v>0</v>
      </c>
      <c r="AR72" s="142">
        <f t="shared" si="14"/>
        <v>0</v>
      </c>
      <c r="AS72" s="85"/>
      <c r="AT72" s="57"/>
      <c r="AU72" s="57"/>
      <c r="AV72" s="57"/>
      <c r="AW72" s="57"/>
      <c r="AX72" s="12"/>
    </row>
    <row r="73" spans="1:69" ht="12.75" customHeight="1" x14ac:dyDescent="0.2">
      <c r="A73" s="3"/>
      <c r="B73" s="5">
        <f t="shared" si="15"/>
        <v>23</v>
      </c>
      <c r="C73" s="372"/>
      <c r="D73" s="373"/>
      <c r="E73" s="13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10"/>
      <c r="T73" s="109"/>
      <c r="U73" s="109"/>
      <c r="V73" s="109"/>
      <c r="W73" s="109"/>
      <c r="X73" s="109"/>
      <c r="Y73" s="109"/>
      <c r="Z73" s="109"/>
      <c r="AA73" s="110"/>
      <c r="AB73" s="109"/>
      <c r="AC73" s="110"/>
      <c r="AD73" s="5">
        <f t="shared" si="1"/>
        <v>0</v>
      </c>
      <c r="AE73" s="108">
        <f t="shared" si="2"/>
        <v>0</v>
      </c>
      <c r="AF73" s="10">
        <f t="shared" si="3"/>
        <v>2</v>
      </c>
      <c r="AG73" s="63">
        <f t="shared" si="4"/>
        <v>0</v>
      </c>
      <c r="AH73" s="305" t="str">
        <f t="shared" si="5"/>
        <v/>
      </c>
      <c r="AI73" s="306" t="str">
        <f t="shared" si="6"/>
        <v/>
      </c>
      <c r="AJ73" s="308"/>
      <c r="AK73" s="141">
        <f t="shared" si="7"/>
        <v>0</v>
      </c>
      <c r="AL73" s="63">
        <f t="shared" si="8"/>
        <v>0</v>
      </c>
      <c r="AM73" s="125">
        <f t="shared" si="9"/>
        <v>0</v>
      </c>
      <c r="AN73" s="63">
        <f t="shared" si="10"/>
        <v>0</v>
      </c>
      <c r="AO73" s="125">
        <f t="shared" si="11"/>
        <v>0</v>
      </c>
      <c r="AP73" s="63">
        <f t="shared" si="12"/>
        <v>0</v>
      </c>
      <c r="AQ73" s="125">
        <f t="shared" si="13"/>
        <v>0</v>
      </c>
      <c r="AR73" s="142">
        <f t="shared" si="14"/>
        <v>0</v>
      </c>
      <c r="AS73" s="85"/>
      <c r="AT73" s="57"/>
      <c r="AU73" s="57"/>
      <c r="AV73" s="57"/>
      <c r="AW73" s="57"/>
      <c r="AX73" s="12"/>
    </row>
    <row r="74" spans="1:69" ht="12.75" customHeight="1" x14ac:dyDescent="0.2">
      <c r="A74" s="3"/>
      <c r="B74" s="5">
        <f t="shared" si="15"/>
        <v>24</v>
      </c>
      <c r="C74" s="372"/>
      <c r="D74" s="373"/>
      <c r="E74" s="13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  <c r="R74" s="109"/>
      <c r="S74" s="110"/>
      <c r="T74" s="109"/>
      <c r="U74" s="109"/>
      <c r="V74" s="109"/>
      <c r="W74" s="109"/>
      <c r="X74" s="109"/>
      <c r="Y74" s="109"/>
      <c r="Z74" s="109"/>
      <c r="AA74" s="110"/>
      <c r="AB74" s="109"/>
      <c r="AC74" s="110"/>
      <c r="AD74" s="5">
        <f t="shared" si="1"/>
        <v>0</v>
      </c>
      <c r="AE74" s="108">
        <f t="shared" si="2"/>
        <v>0</v>
      </c>
      <c r="AF74" s="10">
        <f t="shared" si="3"/>
        <v>2</v>
      </c>
      <c r="AG74" s="63">
        <f t="shared" si="4"/>
        <v>0</v>
      </c>
      <c r="AH74" s="305" t="str">
        <f t="shared" si="5"/>
        <v/>
      </c>
      <c r="AI74" s="306" t="str">
        <f t="shared" si="6"/>
        <v/>
      </c>
      <c r="AJ74" s="308"/>
      <c r="AK74" s="141">
        <f t="shared" si="7"/>
        <v>0</v>
      </c>
      <c r="AL74" s="63">
        <f t="shared" si="8"/>
        <v>0</v>
      </c>
      <c r="AM74" s="125">
        <f t="shared" si="9"/>
        <v>0</v>
      </c>
      <c r="AN74" s="63">
        <f t="shared" si="10"/>
        <v>0</v>
      </c>
      <c r="AO74" s="125">
        <f t="shared" si="11"/>
        <v>0</v>
      </c>
      <c r="AP74" s="63">
        <f t="shared" si="12"/>
        <v>0</v>
      </c>
      <c r="AQ74" s="125">
        <f t="shared" si="13"/>
        <v>0</v>
      </c>
      <c r="AR74" s="142">
        <f t="shared" si="14"/>
        <v>0</v>
      </c>
      <c r="AS74" s="85"/>
      <c r="AT74" s="57"/>
      <c r="AU74" s="57"/>
      <c r="AV74" s="57"/>
      <c r="AW74" s="57"/>
      <c r="AX74" s="12"/>
    </row>
    <row r="75" spans="1:69" ht="12.75" customHeight="1" x14ac:dyDescent="0.2">
      <c r="A75" s="3"/>
      <c r="B75" s="5">
        <f t="shared" si="15"/>
        <v>25</v>
      </c>
      <c r="C75" s="372"/>
      <c r="D75" s="373"/>
      <c r="E75" s="13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109"/>
      <c r="S75" s="110"/>
      <c r="T75" s="109"/>
      <c r="U75" s="109"/>
      <c r="V75" s="109"/>
      <c r="W75" s="109"/>
      <c r="X75" s="109"/>
      <c r="Y75" s="109"/>
      <c r="Z75" s="109"/>
      <c r="AA75" s="110"/>
      <c r="AB75" s="109"/>
      <c r="AC75" s="110"/>
      <c r="AD75" s="5">
        <f t="shared" si="1"/>
        <v>0</v>
      </c>
      <c r="AE75" s="108">
        <f t="shared" si="2"/>
        <v>0</v>
      </c>
      <c r="AF75" s="10">
        <f t="shared" si="3"/>
        <v>2</v>
      </c>
      <c r="AG75" s="63">
        <f t="shared" si="4"/>
        <v>0</v>
      </c>
      <c r="AH75" s="305" t="str">
        <f t="shared" si="5"/>
        <v/>
      </c>
      <c r="AI75" s="306" t="str">
        <f t="shared" si="6"/>
        <v/>
      </c>
      <c r="AJ75" s="308"/>
      <c r="AK75" s="141">
        <f t="shared" si="7"/>
        <v>0</v>
      </c>
      <c r="AL75" s="63">
        <f t="shared" si="8"/>
        <v>0</v>
      </c>
      <c r="AM75" s="125">
        <f t="shared" si="9"/>
        <v>0</v>
      </c>
      <c r="AN75" s="63">
        <f t="shared" si="10"/>
        <v>0</v>
      </c>
      <c r="AO75" s="125">
        <f t="shared" si="11"/>
        <v>0</v>
      </c>
      <c r="AP75" s="63">
        <f t="shared" si="12"/>
        <v>0</v>
      </c>
      <c r="AQ75" s="125">
        <f t="shared" si="13"/>
        <v>0</v>
      </c>
      <c r="AR75" s="142">
        <f t="shared" si="14"/>
        <v>0</v>
      </c>
      <c r="AS75" s="85"/>
      <c r="AT75" s="57"/>
      <c r="AU75" s="57"/>
      <c r="AV75" s="57"/>
      <c r="AW75" s="57"/>
      <c r="AX75" s="12"/>
      <c r="BO75" s="46" t="str">
        <f>L17</f>
        <v>1) Ciencias de la vida: Cuerpo humano y salud</v>
      </c>
    </row>
    <row r="76" spans="1:69" ht="12.75" customHeight="1" x14ac:dyDescent="0.2">
      <c r="A76" s="3"/>
      <c r="B76" s="5">
        <f t="shared" si="15"/>
        <v>26</v>
      </c>
      <c r="C76" s="372"/>
      <c r="D76" s="373"/>
      <c r="E76" s="13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09"/>
      <c r="S76" s="110"/>
      <c r="T76" s="109"/>
      <c r="U76" s="109"/>
      <c r="V76" s="109"/>
      <c r="W76" s="109"/>
      <c r="X76" s="109"/>
      <c r="Y76" s="109"/>
      <c r="Z76" s="109"/>
      <c r="AA76" s="110"/>
      <c r="AB76" s="109"/>
      <c r="AC76" s="110"/>
      <c r="AD76" s="5">
        <f t="shared" si="1"/>
        <v>0</v>
      </c>
      <c r="AE76" s="108">
        <f t="shared" si="2"/>
        <v>0</v>
      </c>
      <c r="AF76" s="10">
        <f t="shared" si="3"/>
        <v>2</v>
      </c>
      <c r="AG76" s="63">
        <f t="shared" si="4"/>
        <v>0</v>
      </c>
      <c r="AH76" s="305" t="str">
        <f t="shared" si="5"/>
        <v/>
      </c>
      <c r="AI76" s="306" t="str">
        <f t="shared" si="6"/>
        <v/>
      </c>
      <c r="AJ76" s="308"/>
      <c r="AK76" s="141">
        <f t="shared" si="7"/>
        <v>0</v>
      </c>
      <c r="AL76" s="63">
        <f t="shared" si="8"/>
        <v>0</v>
      </c>
      <c r="AM76" s="125">
        <f t="shared" si="9"/>
        <v>0</v>
      </c>
      <c r="AN76" s="63">
        <f t="shared" si="10"/>
        <v>0</v>
      </c>
      <c r="AO76" s="125">
        <f t="shared" si="11"/>
        <v>0</v>
      </c>
      <c r="AP76" s="63">
        <f t="shared" si="12"/>
        <v>0</v>
      </c>
      <c r="AQ76" s="125">
        <f t="shared" si="13"/>
        <v>0</v>
      </c>
      <c r="AR76" s="142">
        <f t="shared" si="14"/>
        <v>0</v>
      </c>
      <c r="AS76" s="85"/>
      <c r="AT76" s="57"/>
      <c r="AU76" s="57"/>
      <c r="AV76" s="57"/>
      <c r="AW76" s="57"/>
      <c r="AX76" s="12"/>
      <c r="BO76" s="46" t="str">
        <f>L19</f>
        <v>2) Ciencias de la vida</v>
      </c>
    </row>
    <row r="77" spans="1:69" ht="12.75" customHeight="1" x14ac:dyDescent="0.2">
      <c r="A77" s="3"/>
      <c r="B77" s="5">
        <f t="shared" si="15"/>
        <v>27</v>
      </c>
      <c r="C77" s="372"/>
      <c r="D77" s="373"/>
      <c r="E77" s="13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109"/>
      <c r="S77" s="110"/>
      <c r="T77" s="109"/>
      <c r="U77" s="109"/>
      <c r="V77" s="109"/>
      <c r="W77" s="109"/>
      <c r="X77" s="109"/>
      <c r="Y77" s="109"/>
      <c r="Z77" s="109"/>
      <c r="AA77" s="110"/>
      <c r="AB77" s="109"/>
      <c r="AC77" s="110"/>
      <c r="AD77" s="5">
        <f t="shared" si="1"/>
        <v>0</v>
      </c>
      <c r="AE77" s="108">
        <f t="shared" si="2"/>
        <v>0</v>
      </c>
      <c r="AF77" s="10">
        <f t="shared" si="3"/>
        <v>2</v>
      </c>
      <c r="AG77" s="63">
        <f t="shared" si="4"/>
        <v>0</v>
      </c>
      <c r="AH77" s="305" t="str">
        <f t="shared" si="5"/>
        <v/>
      </c>
      <c r="AI77" s="306" t="str">
        <f t="shared" si="6"/>
        <v/>
      </c>
      <c r="AJ77" s="308"/>
      <c r="AK77" s="141">
        <f t="shared" si="7"/>
        <v>0</v>
      </c>
      <c r="AL77" s="63">
        <f t="shared" si="8"/>
        <v>0</v>
      </c>
      <c r="AM77" s="125">
        <f t="shared" si="9"/>
        <v>0</v>
      </c>
      <c r="AN77" s="63">
        <f t="shared" si="10"/>
        <v>0</v>
      </c>
      <c r="AO77" s="125">
        <f t="shared" si="11"/>
        <v>0</v>
      </c>
      <c r="AP77" s="63">
        <f t="shared" si="12"/>
        <v>0</v>
      </c>
      <c r="AQ77" s="125">
        <f t="shared" si="13"/>
        <v>0</v>
      </c>
      <c r="AR77" s="142">
        <f t="shared" si="14"/>
        <v>0</v>
      </c>
      <c r="AS77" s="85"/>
      <c r="AT77" s="57"/>
      <c r="AU77" s="57"/>
      <c r="AV77" s="57"/>
      <c r="AW77" s="57"/>
      <c r="AX77" s="12"/>
      <c r="BO77" s="46" t="str">
        <f>L24</f>
        <v>3) Ciencias Físicas y Químicas</v>
      </c>
    </row>
    <row r="78" spans="1:69" ht="12.75" customHeight="1" x14ac:dyDescent="0.2">
      <c r="A78" s="3"/>
      <c r="B78" s="5">
        <f t="shared" si="15"/>
        <v>28</v>
      </c>
      <c r="C78" s="372"/>
      <c r="D78" s="373"/>
      <c r="E78" s="13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109"/>
      <c r="S78" s="110"/>
      <c r="T78" s="109"/>
      <c r="U78" s="109"/>
      <c r="V78" s="109"/>
      <c r="W78" s="109"/>
      <c r="X78" s="109"/>
      <c r="Y78" s="109"/>
      <c r="Z78" s="109"/>
      <c r="AA78" s="110"/>
      <c r="AB78" s="109"/>
      <c r="AC78" s="110"/>
      <c r="AD78" s="5">
        <f t="shared" si="1"/>
        <v>0</v>
      </c>
      <c r="AE78" s="108">
        <f t="shared" si="2"/>
        <v>0</v>
      </c>
      <c r="AF78" s="10">
        <f t="shared" si="3"/>
        <v>2</v>
      </c>
      <c r="AG78" s="63">
        <f t="shared" si="4"/>
        <v>0</v>
      </c>
      <c r="AH78" s="305" t="str">
        <f t="shared" si="5"/>
        <v/>
      </c>
      <c r="AI78" s="306" t="str">
        <f t="shared" si="6"/>
        <v/>
      </c>
      <c r="AJ78" s="308"/>
      <c r="AK78" s="141">
        <f t="shared" si="7"/>
        <v>0</v>
      </c>
      <c r="AL78" s="63">
        <f t="shared" si="8"/>
        <v>0</v>
      </c>
      <c r="AM78" s="125">
        <f t="shared" si="9"/>
        <v>0</v>
      </c>
      <c r="AN78" s="63">
        <f t="shared" si="10"/>
        <v>0</v>
      </c>
      <c r="AO78" s="125">
        <f t="shared" si="11"/>
        <v>0</v>
      </c>
      <c r="AP78" s="63">
        <f t="shared" si="12"/>
        <v>0</v>
      </c>
      <c r="AQ78" s="125">
        <f t="shared" si="13"/>
        <v>0</v>
      </c>
      <c r="AR78" s="142">
        <f t="shared" si="14"/>
        <v>0</v>
      </c>
      <c r="AS78" s="85"/>
      <c r="AT78" s="57"/>
      <c r="AU78" s="57"/>
      <c r="AV78" s="57"/>
      <c r="AW78" s="57"/>
      <c r="AX78" s="12"/>
      <c r="BO78" s="46" t="str">
        <f>L27</f>
        <v>4) Ciencias de la Tierra y el Universo</v>
      </c>
    </row>
    <row r="79" spans="1:69" ht="12.75" customHeight="1" x14ac:dyDescent="0.2">
      <c r="A79" s="3"/>
      <c r="B79" s="5">
        <f t="shared" si="15"/>
        <v>29</v>
      </c>
      <c r="C79" s="372"/>
      <c r="D79" s="373"/>
      <c r="E79" s="13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09"/>
      <c r="S79" s="110"/>
      <c r="T79" s="109"/>
      <c r="U79" s="109"/>
      <c r="V79" s="109"/>
      <c r="W79" s="109"/>
      <c r="X79" s="109"/>
      <c r="Y79" s="109"/>
      <c r="Z79" s="109"/>
      <c r="AA79" s="110"/>
      <c r="AB79" s="109"/>
      <c r="AC79" s="110"/>
      <c r="AD79" s="5">
        <f t="shared" si="1"/>
        <v>0</v>
      </c>
      <c r="AE79" s="108">
        <f t="shared" si="2"/>
        <v>0</v>
      </c>
      <c r="AF79" s="10">
        <f t="shared" si="3"/>
        <v>2</v>
      </c>
      <c r="AG79" s="63">
        <f t="shared" si="4"/>
        <v>0</v>
      </c>
      <c r="AH79" s="305" t="str">
        <f t="shared" si="5"/>
        <v/>
      </c>
      <c r="AI79" s="306" t="str">
        <f t="shared" si="6"/>
        <v/>
      </c>
      <c r="AJ79" s="308"/>
      <c r="AK79" s="141">
        <f t="shared" si="7"/>
        <v>0</v>
      </c>
      <c r="AL79" s="63">
        <f t="shared" si="8"/>
        <v>0</v>
      </c>
      <c r="AM79" s="125">
        <f t="shared" si="9"/>
        <v>0</v>
      </c>
      <c r="AN79" s="63">
        <f t="shared" si="10"/>
        <v>0</v>
      </c>
      <c r="AO79" s="125">
        <f t="shared" si="11"/>
        <v>0</v>
      </c>
      <c r="AP79" s="63">
        <f t="shared" si="12"/>
        <v>0</v>
      </c>
      <c r="AQ79" s="125">
        <f t="shared" si="13"/>
        <v>0</v>
      </c>
      <c r="AR79" s="142">
        <f t="shared" si="14"/>
        <v>0</v>
      </c>
      <c r="AS79" s="85"/>
      <c r="AT79" s="57"/>
      <c r="AU79" s="57"/>
      <c r="AV79" s="57"/>
      <c r="AW79" s="57"/>
      <c r="AX79" s="12"/>
    </row>
    <row r="80" spans="1:69" ht="12.75" customHeight="1" x14ac:dyDescent="0.2">
      <c r="A80" s="3"/>
      <c r="B80" s="5">
        <f t="shared" si="15"/>
        <v>30</v>
      </c>
      <c r="C80" s="372"/>
      <c r="D80" s="373"/>
      <c r="E80" s="13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09"/>
      <c r="S80" s="110"/>
      <c r="T80" s="109"/>
      <c r="U80" s="109"/>
      <c r="V80" s="109"/>
      <c r="W80" s="109"/>
      <c r="X80" s="109"/>
      <c r="Y80" s="109"/>
      <c r="Z80" s="109"/>
      <c r="AA80" s="110"/>
      <c r="AB80" s="109"/>
      <c r="AC80" s="110"/>
      <c r="AD80" s="5">
        <f t="shared" si="1"/>
        <v>0</v>
      </c>
      <c r="AE80" s="108">
        <f t="shared" si="2"/>
        <v>0</v>
      </c>
      <c r="AF80" s="10">
        <f t="shared" si="3"/>
        <v>2</v>
      </c>
      <c r="AG80" s="63">
        <f t="shared" si="4"/>
        <v>0</v>
      </c>
      <c r="AH80" s="305" t="str">
        <f t="shared" si="5"/>
        <v/>
      </c>
      <c r="AI80" s="306" t="str">
        <f t="shared" si="6"/>
        <v/>
      </c>
      <c r="AJ80" s="308"/>
      <c r="AK80" s="141">
        <f t="shared" si="7"/>
        <v>0</v>
      </c>
      <c r="AL80" s="63">
        <f t="shared" si="8"/>
        <v>0</v>
      </c>
      <c r="AM80" s="125">
        <f t="shared" si="9"/>
        <v>0</v>
      </c>
      <c r="AN80" s="63">
        <f t="shared" si="10"/>
        <v>0</v>
      </c>
      <c r="AO80" s="125">
        <f t="shared" si="11"/>
        <v>0</v>
      </c>
      <c r="AP80" s="63">
        <f t="shared" si="12"/>
        <v>0</v>
      </c>
      <c r="AQ80" s="125">
        <f t="shared" si="13"/>
        <v>0</v>
      </c>
      <c r="AR80" s="142">
        <f t="shared" si="14"/>
        <v>0</v>
      </c>
      <c r="AS80" s="85"/>
      <c r="AT80" s="57"/>
      <c r="AU80" s="57"/>
      <c r="AV80" s="57"/>
      <c r="AW80" s="57"/>
      <c r="AX80" s="12"/>
    </row>
    <row r="81" spans="1:50" ht="12.75" customHeight="1" x14ac:dyDescent="0.2">
      <c r="A81" s="3"/>
      <c r="B81" s="5">
        <f t="shared" si="15"/>
        <v>31</v>
      </c>
      <c r="C81" s="372"/>
      <c r="D81" s="373"/>
      <c r="E81" s="13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09"/>
      <c r="S81" s="110"/>
      <c r="T81" s="109"/>
      <c r="U81" s="109"/>
      <c r="V81" s="109"/>
      <c r="W81" s="109"/>
      <c r="X81" s="109"/>
      <c r="Y81" s="109"/>
      <c r="Z81" s="109"/>
      <c r="AA81" s="110"/>
      <c r="AB81" s="109"/>
      <c r="AC81" s="110"/>
      <c r="AD81" s="5">
        <f t="shared" si="1"/>
        <v>0</v>
      </c>
      <c r="AE81" s="108">
        <f t="shared" si="2"/>
        <v>0</v>
      </c>
      <c r="AF81" s="10">
        <f t="shared" si="3"/>
        <v>2</v>
      </c>
      <c r="AG81" s="63">
        <f t="shared" si="4"/>
        <v>0</v>
      </c>
      <c r="AH81" s="305" t="str">
        <f t="shared" si="5"/>
        <v/>
      </c>
      <c r="AI81" s="306" t="str">
        <f t="shared" si="6"/>
        <v/>
      </c>
      <c r="AJ81" s="308"/>
      <c r="AK81" s="141">
        <f t="shared" si="7"/>
        <v>0</v>
      </c>
      <c r="AL81" s="63">
        <f t="shared" si="8"/>
        <v>0</v>
      </c>
      <c r="AM81" s="125">
        <f t="shared" si="9"/>
        <v>0</v>
      </c>
      <c r="AN81" s="63">
        <f t="shared" si="10"/>
        <v>0</v>
      </c>
      <c r="AO81" s="125">
        <f t="shared" si="11"/>
        <v>0</v>
      </c>
      <c r="AP81" s="63">
        <f t="shared" si="12"/>
        <v>0</v>
      </c>
      <c r="AQ81" s="125">
        <f t="shared" si="13"/>
        <v>0</v>
      </c>
      <c r="AR81" s="142">
        <f t="shared" si="14"/>
        <v>0</v>
      </c>
      <c r="AS81" s="85"/>
      <c r="AT81" s="57"/>
      <c r="AU81" s="57"/>
      <c r="AV81" s="57"/>
      <c r="AW81" s="57"/>
      <c r="AX81" s="12"/>
    </row>
    <row r="82" spans="1:50" ht="12.75" customHeight="1" x14ac:dyDescent="0.2">
      <c r="A82" s="3"/>
      <c r="B82" s="5">
        <f t="shared" si="15"/>
        <v>32</v>
      </c>
      <c r="C82" s="372"/>
      <c r="D82" s="373"/>
      <c r="E82" s="13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09"/>
      <c r="S82" s="110"/>
      <c r="T82" s="109"/>
      <c r="U82" s="109"/>
      <c r="V82" s="109"/>
      <c r="W82" s="109"/>
      <c r="X82" s="109"/>
      <c r="Y82" s="109"/>
      <c r="Z82" s="109"/>
      <c r="AA82" s="110"/>
      <c r="AB82" s="109"/>
      <c r="AC82" s="110"/>
      <c r="AD82" s="5">
        <f t="shared" si="1"/>
        <v>0</v>
      </c>
      <c r="AE82" s="108">
        <f t="shared" si="2"/>
        <v>0</v>
      </c>
      <c r="AF82" s="10">
        <f t="shared" si="3"/>
        <v>2</v>
      </c>
      <c r="AG82" s="63">
        <f t="shared" si="4"/>
        <v>0</v>
      </c>
      <c r="AH82" s="305" t="str">
        <f t="shared" si="5"/>
        <v/>
      </c>
      <c r="AI82" s="306" t="str">
        <f t="shared" si="6"/>
        <v/>
      </c>
      <c r="AJ82" s="308"/>
      <c r="AK82" s="141">
        <f t="shared" si="7"/>
        <v>0</v>
      </c>
      <c r="AL82" s="63">
        <f t="shared" si="8"/>
        <v>0</v>
      </c>
      <c r="AM82" s="125">
        <f t="shared" si="9"/>
        <v>0</v>
      </c>
      <c r="AN82" s="63">
        <f t="shared" si="10"/>
        <v>0</v>
      </c>
      <c r="AO82" s="125">
        <f t="shared" si="11"/>
        <v>0</v>
      </c>
      <c r="AP82" s="63">
        <f t="shared" si="12"/>
        <v>0</v>
      </c>
      <c r="AQ82" s="125">
        <f t="shared" si="13"/>
        <v>0</v>
      </c>
      <c r="AR82" s="142">
        <f t="shared" si="14"/>
        <v>0</v>
      </c>
      <c r="AS82" s="85"/>
      <c r="AT82" s="57"/>
      <c r="AU82" s="57"/>
      <c r="AV82" s="57"/>
      <c r="AW82" s="57"/>
      <c r="AX82" s="12"/>
    </row>
    <row r="83" spans="1:50" ht="12.75" customHeight="1" x14ac:dyDescent="0.2">
      <c r="A83" s="3"/>
      <c r="B83" s="5">
        <f t="shared" si="15"/>
        <v>33</v>
      </c>
      <c r="C83" s="372"/>
      <c r="D83" s="373"/>
      <c r="E83" s="13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09"/>
      <c r="S83" s="110"/>
      <c r="T83" s="109"/>
      <c r="U83" s="109"/>
      <c r="V83" s="109"/>
      <c r="W83" s="109"/>
      <c r="X83" s="109"/>
      <c r="Y83" s="109"/>
      <c r="Z83" s="109"/>
      <c r="AA83" s="110"/>
      <c r="AB83" s="109"/>
      <c r="AC83" s="110"/>
      <c r="AD83" s="5">
        <f t="shared" si="1"/>
        <v>0</v>
      </c>
      <c r="AE83" s="108">
        <f t="shared" si="2"/>
        <v>0</v>
      </c>
      <c r="AF83" s="10">
        <f t="shared" si="3"/>
        <v>2</v>
      </c>
      <c r="AG83" s="63">
        <f t="shared" si="4"/>
        <v>0</v>
      </c>
      <c r="AH83" s="305" t="str">
        <f t="shared" si="5"/>
        <v/>
      </c>
      <c r="AI83" s="306" t="str">
        <f t="shared" si="6"/>
        <v/>
      </c>
      <c r="AJ83" s="308"/>
      <c r="AK83" s="141">
        <f t="shared" si="7"/>
        <v>0</v>
      </c>
      <c r="AL83" s="63">
        <f t="shared" si="8"/>
        <v>0</v>
      </c>
      <c r="AM83" s="125">
        <f t="shared" si="9"/>
        <v>0</v>
      </c>
      <c r="AN83" s="63">
        <f t="shared" si="10"/>
        <v>0</v>
      </c>
      <c r="AO83" s="125">
        <f t="shared" si="11"/>
        <v>0</v>
      </c>
      <c r="AP83" s="63">
        <f t="shared" si="12"/>
        <v>0</v>
      </c>
      <c r="AQ83" s="125">
        <f t="shared" si="13"/>
        <v>0</v>
      </c>
      <c r="AR83" s="142">
        <f t="shared" si="14"/>
        <v>0</v>
      </c>
      <c r="AS83" s="85"/>
      <c r="AT83" s="57"/>
      <c r="AU83" s="57"/>
      <c r="AV83" s="57"/>
      <c r="AW83" s="57"/>
      <c r="AX83" s="12"/>
    </row>
    <row r="84" spans="1:50" ht="12.75" customHeight="1" x14ac:dyDescent="0.2">
      <c r="A84" s="3"/>
      <c r="B84" s="5">
        <f t="shared" si="15"/>
        <v>34</v>
      </c>
      <c r="C84" s="372"/>
      <c r="D84" s="373"/>
      <c r="E84" s="13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09"/>
      <c r="S84" s="110"/>
      <c r="T84" s="109"/>
      <c r="U84" s="109"/>
      <c r="V84" s="109"/>
      <c r="W84" s="109"/>
      <c r="X84" s="109"/>
      <c r="Y84" s="109"/>
      <c r="Z84" s="109"/>
      <c r="AA84" s="110"/>
      <c r="AB84" s="109"/>
      <c r="AC84" s="110"/>
      <c r="AD84" s="5">
        <f t="shared" si="1"/>
        <v>0</v>
      </c>
      <c r="AE84" s="108">
        <f t="shared" si="2"/>
        <v>0</v>
      </c>
      <c r="AF84" s="10">
        <f t="shared" si="3"/>
        <v>2</v>
      </c>
      <c r="AG84" s="63">
        <f t="shared" si="4"/>
        <v>0</v>
      </c>
      <c r="AH84" s="305" t="str">
        <f t="shared" si="5"/>
        <v/>
      </c>
      <c r="AI84" s="306" t="str">
        <f t="shared" si="6"/>
        <v/>
      </c>
      <c r="AJ84" s="308"/>
      <c r="AK84" s="141">
        <f t="shared" si="7"/>
        <v>0</v>
      </c>
      <c r="AL84" s="63">
        <f t="shared" si="8"/>
        <v>0</v>
      </c>
      <c r="AM84" s="125">
        <f t="shared" si="9"/>
        <v>0</v>
      </c>
      <c r="AN84" s="63">
        <f t="shared" si="10"/>
        <v>0</v>
      </c>
      <c r="AO84" s="125">
        <f t="shared" si="11"/>
        <v>0</v>
      </c>
      <c r="AP84" s="63">
        <f t="shared" si="12"/>
        <v>0</v>
      </c>
      <c r="AQ84" s="125">
        <f t="shared" si="13"/>
        <v>0</v>
      </c>
      <c r="AR84" s="142">
        <f t="shared" si="14"/>
        <v>0</v>
      </c>
      <c r="AS84" s="85"/>
      <c r="AT84" s="57"/>
      <c r="AU84" s="57"/>
      <c r="AV84" s="57"/>
      <c r="AW84" s="57"/>
      <c r="AX84" s="12"/>
    </row>
    <row r="85" spans="1:50" ht="12.75" customHeight="1" x14ac:dyDescent="0.2">
      <c r="A85" s="3"/>
      <c r="B85" s="5">
        <f t="shared" si="15"/>
        <v>35</v>
      </c>
      <c r="C85" s="372"/>
      <c r="D85" s="373"/>
      <c r="E85" s="13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09"/>
      <c r="S85" s="110"/>
      <c r="T85" s="109"/>
      <c r="U85" s="109"/>
      <c r="V85" s="109"/>
      <c r="W85" s="109"/>
      <c r="X85" s="109"/>
      <c r="Y85" s="109"/>
      <c r="Z85" s="109"/>
      <c r="AA85" s="110"/>
      <c r="AB85" s="109"/>
      <c r="AC85" s="110"/>
      <c r="AD85" s="5">
        <f t="shared" si="1"/>
        <v>0</v>
      </c>
      <c r="AE85" s="108">
        <f t="shared" si="2"/>
        <v>0</v>
      </c>
      <c r="AF85" s="10">
        <f t="shared" si="3"/>
        <v>2</v>
      </c>
      <c r="AG85" s="63">
        <f t="shared" si="4"/>
        <v>0</v>
      </c>
      <c r="AH85" s="305" t="str">
        <f t="shared" si="5"/>
        <v/>
      </c>
      <c r="AI85" s="306" t="str">
        <f t="shared" si="6"/>
        <v/>
      </c>
      <c r="AJ85" s="308"/>
      <c r="AK85" s="141">
        <f t="shared" si="7"/>
        <v>0</v>
      </c>
      <c r="AL85" s="63">
        <f t="shared" si="8"/>
        <v>0</v>
      </c>
      <c r="AM85" s="125">
        <f t="shared" si="9"/>
        <v>0</v>
      </c>
      <c r="AN85" s="63">
        <f t="shared" si="10"/>
        <v>0</v>
      </c>
      <c r="AO85" s="125">
        <f t="shared" si="11"/>
        <v>0</v>
      </c>
      <c r="AP85" s="63">
        <f t="shared" si="12"/>
        <v>0</v>
      </c>
      <c r="AQ85" s="125">
        <f t="shared" si="13"/>
        <v>0</v>
      </c>
      <c r="AR85" s="142">
        <f t="shared" si="14"/>
        <v>0</v>
      </c>
      <c r="AS85" s="85"/>
      <c r="AT85" s="57"/>
      <c r="AU85" s="57"/>
      <c r="AV85" s="57"/>
      <c r="AW85" s="57"/>
      <c r="AX85" s="12"/>
    </row>
    <row r="86" spans="1:50" ht="12.75" customHeight="1" x14ac:dyDescent="0.2">
      <c r="A86" s="3"/>
      <c r="B86" s="5">
        <f t="shared" si="15"/>
        <v>36</v>
      </c>
      <c r="C86" s="372"/>
      <c r="D86" s="373"/>
      <c r="E86" s="13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10"/>
      <c r="R86" s="109"/>
      <c r="S86" s="110"/>
      <c r="T86" s="109"/>
      <c r="U86" s="109"/>
      <c r="V86" s="109"/>
      <c r="W86" s="109"/>
      <c r="X86" s="109"/>
      <c r="Y86" s="109"/>
      <c r="Z86" s="109"/>
      <c r="AA86" s="110"/>
      <c r="AB86" s="109"/>
      <c r="AC86" s="110"/>
      <c r="AD86" s="5">
        <f t="shared" si="1"/>
        <v>0</v>
      </c>
      <c r="AE86" s="108">
        <f t="shared" si="2"/>
        <v>0</v>
      </c>
      <c r="AF86" s="10">
        <f t="shared" si="3"/>
        <v>2</v>
      </c>
      <c r="AG86" s="63">
        <f t="shared" si="4"/>
        <v>0</v>
      </c>
      <c r="AH86" s="305" t="str">
        <f t="shared" si="5"/>
        <v/>
      </c>
      <c r="AI86" s="306" t="str">
        <f t="shared" si="6"/>
        <v/>
      </c>
      <c r="AJ86" s="308"/>
      <c r="AK86" s="141">
        <f t="shared" si="7"/>
        <v>0</v>
      </c>
      <c r="AL86" s="63">
        <f t="shared" si="8"/>
        <v>0</v>
      </c>
      <c r="AM86" s="125">
        <f t="shared" si="9"/>
        <v>0</v>
      </c>
      <c r="AN86" s="63">
        <f t="shared" si="10"/>
        <v>0</v>
      </c>
      <c r="AO86" s="125">
        <f t="shared" si="11"/>
        <v>0</v>
      </c>
      <c r="AP86" s="63">
        <f t="shared" si="12"/>
        <v>0</v>
      </c>
      <c r="AQ86" s="125">
        <f t="shared" si="13"/>
        <v>0</v>
      </c>
      <c r="AR86" s="142">
        <f t="shared" si="14"/>
        <v>0</v>
      </c>
      <c r="AS86" s="85"/>
      <c r="AT86" s="57"/>
      <c r="AU86" s="57"/>
      <c r="AV86" s="57"/>
      <c r="AW86" s="57"/>
      <c r="AX86" s="12"/>
    </row>
    <row r="87" spans="1:50" ht="12.75" customHeight="1" x14ac:dyDescent="0.2">
      <c r="A87" s="3"/>
      <c r="B87" s="5">
        <f t="shared" si="15"/>
        <v>37</v>
      </c>
      <c r="C87" s="372"/>
      <c r="D87" s="373"/>
      <c r="E87" s="13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  <c r="R87" s="109"/>
      <c r="S87" s="110"/>
      <c r="T87" s="109"/>
      <c r="U87" s="109"/>
      <c r="V87" s="109"/>
      <c r="W87" s="109"/>
      <c r="X87" s="109"/>
      <c r="Y87" s="109"/>
      <c r="Z87" s="109"/>
      <c r="AA87" s="110"/>
      <c r="AB87" s="109"/>
      <c r="AC87" s="110"/>
      <c r="AD87" s="5">
        <f t="shared" si="1"/>
        <v>0</v>
      </c>
      <c r="AE87" s="108">
        <f t="shared" si="2"/>
        <v>0</v>
      </c>
      <c r="AF87" s="10">
        <f t="shared" si="3"/>
        <v>2</v>
      </c>
      <c r="AG87" s="63">
        <f t="shared" si="4"/>
        <v>0</v>
      </c>
      <c r="AH87" s="305" t="str">
        <f t="shared" si="5"/>
        <v/>
      </c>
      <c r="AI87" s="306" t="str">
        <f t="shared" si="6"/>
        <v/>
      </c>
      <c r="AJ87" s="308"/>
      <c r="AK87" s="141">
        <f t="shared" si="7"/>
        <v>0</v>
      </c>
      <c r="AL87" s="63">
        <f t="shared" si="8"/>
        <v>0</v>
      </c>
      <c r="AM87" s="125">
        <f t="shared" si="9"/>
        <v>0</v>
      </c>
      <c r="AN87" s="63">
        <f t="shared" si="10"/>
        <v>0</v>
      </c>
      <c r="AO87" s="125">
        <f t="shared" si="11"/>
        <v>0</v>
      </c>
      <c r="AP87" s="63">
        <f t="shared" si="12"/>
        <v>0</v>
      </c>
      <c r="AQ87" s="125">
        <f t="shared" si="13"/>
        <v>0</v>
      </c>
      <c r="AR87" s="142">
        <f t="shared" si="14"/>
        <v>0</v>
      </c>
      <c r="AS87" s="85"/>
      <c r="AT87" s="57"/>
      <c r="AU87" s="57"/>
      <c r="AV87" s="57"/>
      <c r="AW87" s="57"/>
      <c r="AX87" s="12"/>
    </row>
    <row r="88" spans="1:50" ht="12.75" customHeight="1" x14ac:dyDescent="0.2">
      <c r="A88" s="3"/>
      <c r="B88" s="5">
        <f t="shared" si="15"/>
        <v>38</v>
      </c>
      <c r="C88" s="372"/>
      <c r="D88" s="373"/>
      <c r="E88" s="13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R88" s="109"/>
      <c r="S88" s="110"/>
      <c r="T88" s="109"/>
      <c r="U88" s="109"/>
      <c r="V88" s="109"/>
      <c r="W88" s="109"/>
      <c r="X88" s="109"/>
      <c r="Y88" s="109"/>
      <c r="Z88" s="109"/>
      <c r="AA88" s="110"/>
      <c r="AB88" s="109"/>
      <c r="AC88" s="110"/>
      <c r="AD88" s="5">
        <f t="shared" si="1"/>
        <v>0</v>
      </c>
      <c r="AE88" s="108">
        <f t="shared" si="2"/>
        <v>0</v>
      </c>
      <c r="AF88" s="10">
        <f t="shared" si="3"/>
        <v>2</v>
      </c>
      <c r="AG88" s="63">
        <f t="shared" si="4"/>
        <v>0</v>
      </c>
      <c r="AH88" s="305" t="str">
        <f t="shared" si="5"/>
        <v/>
      </c>
      <c r="AI88" s="306" t="str">
        <f t="shared" si="6"/>
        <v/>
      </c>
      <c r="AJ88" s="308"/>
      <c r="AK88" s="141">
        <f t="shared" si="7"/>
        <v>0</v>
      </c>
      <c r="AL88" s="63">
        <f t="shared" si="8"/>
        <v>0</v>
      </c>
      <c r="AM88" s="125">
        <f t="shared" si="9"/>
        <v>0</v>
      </c>
      <c r="AN88" s="63">
        <f t="shared" si="10"/>
        <v>0</v>
      </c>
      <c r="AO88" s="125">
        <f t="shared" si="11"/>
        <v>0</v>
      </c>
      <c r="AP88" s="63">
        <f t="shared" si="12"/>
        <v>0</v>
      </c>
      <c r="AQ88" s="125">
        <f t="shared" si="13"/>
        <v>0</v>
      </c>
      <c r="AR88" s="142">
        <f t="shared" si="14"/>
        <v>0</v>
      </c>
      <c r="AS88" s="85"/>
      <c r="AT88" s="57"/>
      <c r="AU88" s="57"/>
      <c r="AV88" s="57"/>
      <c r="AW88" s="57"/>
      <c r="AX88" s="12"/>
    </row>
    <row r="89" spans="1:50" ht="12.75" customHeight="1" x14ac:dyDescent="0.2">
      <c r="A89" s="3"/>
      <c r="B89" s="5">
        <f t="shared" si="15"/>
        <v>39</v>
      </c>
      <c r="C89" s="372"/>
      <c r="D89" s="373"/>
      <c r="E89" s="13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  <c r="R89" s="109"/>
      <c r="S89" s="110"/>
      <c r="T89" s="109"/>
      <c r="U89" s="109"/>
      <c r="V89" s="109"/>
      <c r="W89" s="109"/>
      <c r="X89" s="109"/>
      <c r="Y89" s="109"/>
      <c r="Z89" s="109"/>
      <c r="AA89" s="110"/>
      <c r="AB89" s="109"/>
      <c r="AC89" s="110"/>
      <c r="AD89" s="5">
        <f t="shared" si="1"/>
        <v>0</v>
      </c>
      <c r="AE89" s="108">
        <f t="shared" si="2"/>
        <v>0</v>
      </c>
      <c r="AF89" s="10">
        <f t="shared" si="3"/>
        <v>2</v>
      </c>
      <c r="AG89" s="63">
        <f t="shared" si="4"/>
        <v>0</v>
      </c>
      <c r="AH89" s="305" t="str">
        <f t="shared" si="5"/>
        <v/>
      </c>
      <c r="AI89" s="306" t="str">
        <f t="shared" si="6"/>
        <v/>
      </c>
      <c r="AJ89" s="308"/>
      <c r="AK89" s="141">
        <f t="shared" si="7"/>
        <v>0</v>
      </c>
      <c r="AL89" s="63">
        <f t="shared" si="8"/>
        <v>0</v>
      </c>
      <c r="AM89" s="125">
        <f t="shared" si="9"/>
        <v>0</v>
      </c>
      <c r="AN89" s="63">
        <f t="shared" si="10"/>
        <v>0</v>
      </c>
      <c r="AO89" s="125">
        <f t="shared" si="11"/>
        <v>0</v>
      </c>
      <c r="AP89" s="63">
        <f t="shared" si="12"/>
        <v>0</v>
      </c>
      <c r="AQ89" s="125">
        <f t="shared" si="13"/>
        <v>0</v>
      </c>
      <c r="AR89" s="142">
        <f t="shared" si="14"/>
        <v>0</v>
      </c>
      <c r="AS89" s="85"/>
      <c r="AT89" s="57"/>
      <c r="AU89" s="57"/>
      <c r="AV89" s="57"/>
      <c r="AW89" s="57"/>
      <c r="AX89" s="12"/>
    </row>
    <row r="90" spans="1:50" ht="12.75" customHeight="1" x14ac:dyDescent="0.2">
      <c r="A90" s="3"/>
      <c r="B90" s="5">
        <f t="shared" si="15"/>
        <v>40</v>
      </c>
      <c r="C90" s="372"/>
      <c r="D90" s="373"/>
      <c r="E90" s="13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  <c r="R90" s="109"/>
      <c r="S90" s="110"/>
      <c r="T90" s="109"/>
      <c r="U90" s="109"/>
      <c r="V90" s="109"/>
      <c r="W90" s="109"/>
      <c r="X90" s="109"/>
      <c r="Y90" s="109"/>
      <c r="Z90" s="109"/>
      <c r="AA90" s="110"/>
      <c r="AB90" s="109"/>
      <c r="AC90" s="110"/>
      <c r="AD90" s="5">
        <f t="shared" si="1"/>
        <v>0</v>
      </c>
      <c r="AE90" s="108">
        <f t="shared" si="2"/>
        <v>0</v>
      </c>
      <c r="AF90" s="10">
        <f t="shared" si="3"/>
        <v>2</v>
      </c>
      <c r="AG90" s="63">
        <f t="shared" si="4"/>
        <v>0</v>
      </c>
      <c r="AH90" s="305" t="str">
        <f t="shared" si="5"/>
        <v/>
      </c>
      <c r="AI90" s="306" t="str">
        <f t="shared" si="6"/>
        <v/>
      </c>
      <c r="AJ90" s="308"/>
      <c r="AK90" s="141">
        <f t="shared" si="7"/>
        <v>0</v>
      </c>
      <c r="AL90" s="63">
        <f t="shared" si="8"/>
        <v>0</v>
      </c>
      <c r="AM90" s="125">
        <f t="shared" si="9"/>
        <v>0</v>
      </c>
      <c r="AN90" s="63">
        <f t="shared" si="10"/>
        <v>0</v>
      </c>
      <c r="AO90" s="125">
        <f t="shared" si="11"/>
        <v>0</v>
      </c>
      <c r="AP90" s="63">
        <f t="shared" si="12"/>
        <v>0</v>
      </c>
      <c r="AQ90" s="125">
        <f t="shared" si="13"/>
        <v>0</v>
      </c>
      <c r="AR90" s="142">
        <f t="shared" si="14"/>
        <v>0</v>
      </c>
      <c r="AS90" s="85"/>
      <c r="AT90" s="57"/>
      <c r="AU90" s="57"/>
      <c r="AV90" s="57"/>
      <c r="AW90" s="57"/>
      <c r="AX90" s="12"/>
    </row>
    <row r="91" spans="1:50" ht="12.75" customHeight="1" x14ac:dyDescent="0.2">
      <c r="A91" s="3"/>
      <c r="B91" s="5">
        <f t="shared" si="15"/>
        <v>41</v>
      </c>
      <c r="C91" s="372"/>
      <c r="D91" s="373"/>
      <c r="E91" s="13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10"/>
      <c r="R91" s="109"/>
      <c r="S91" s="110"/>
      <c r="T91" s="109"/>
      <c r="U91" s="109"/>
      <c r="V91" s="109"/>
      <c r="W91" s="109"/>
      <c r="X91" s="109"/>
      <c r="Y91" s="109"/>
      <c r="Z91" s="109"/>
      <c r="AA91" s="110"/>
      <c r="AB91" s="109"/>
      <c r="AC91" s="110"/>
      <c r="AD91" s="5">
        <f t="shared" si="1"/>
        <v>0</v>
      </c>
      <c r="AE91" s="108">
        <f t="shared" si="2"/>
        <v>0</v>
      </c>
      <c r="AF91" s="10">
        <f t="shared" si="3"/>
        <v>2</v>
      </c>
      <c r="AG91" s="63">
        <f t="shared" si="4"/>
        <v>0</v>
      </c>
      <c r="AH91" s="305" t="str">
        <f t="shared" si="5"/>
        <v/>
      </c>
      <c r="AI91" s="306" t="str">
        <f t="shared" si="6"/>
        <v/>
      </c>
      <c r="AJ91" s="308"/>
      <c r="AK91" s="141">
        <f t="shared" si="7"/>
        <v>0</v>
      </c>
      <c r="AL91" s="63">
        <f t="shared" si="8"/>
        <v>0</v>
      </c>
      <c r="AM91" s="125">
        <f t="shared" si="9"/>
        <v>0</v>
      </c>
      <c r="AN91" s="63">
        <f t="shared" si="10"/>
        <v>0</v>
      </c>
      <c r="AO91" s="125">
        <f t="shared" si="11"/>
        <v>0</v>
      </c>
      <c r="AP91" s="63">
        <f t="shared" si="12"/>
        <v>0</v>
      </c>
      <c r="AQ91" s="125">
        <f t="shared" si="13"/>
        <v>0</v>
      </c>
      <c r="AR91" s="142">
        <f t="shared" si="14"/>
        <v>0</v>
      </c>
      <c r="AS91" s="85"/>
      <c r="AT91" s="57"/>
      <c r="AU91" s="57"/>
      <c r="AV91" s="57"/>
      <c r="AW91" s="57"/>
      <c r="AX91" s="12"/>
    </row>
    <row r="92" spans="1:50" ht="12.75" customHeight="1" x14ac:dyDescent="0.2">
      <c r="A92" s="3"/>
      <c r="B92" s="5">
        <f t="shared" si="15"/>
        <v>42</v>
      </c>
      <c r="C92" s="372"/>
      <c r="D92" s="373"/>
      <c r="E92" s="13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10"/>
      <c r="R92" s="109"/>
      <c r="S92" s="110"/>
      <c r="T92" s="109"/>
      <c r="U92" s="109"/>
      <c r="V92" s="109"/>
      <c r="W92" s="109"/>
      <c r="X92" s="109"/>
      <c r="Y92" s="109"/>
      <c r="Z92" s="109"/>
      <c r="AA92" s="110"/>
      <c r="AB92" s="109"/>
      <c r="AC92" s="110"/>
      <c r="AD92" s="5">
        <f t="shared" si="1"/>
        <v>0</v>
      </c>
      <c r="AE92" s="108">
        <f t="shared" si="2"/>
        <v>0</v>
      </c>
      <c r="AF92" s="10">
        <f t="shared" si="3"/>
        <v>2</v>
      </c>
      <c r="AG92" s="63">
        <f t="shared" si="4"/>
        <v>0</v>
      </c>
      <c r="AH92" s="305" t="str">
        <f t="shared" si="5"/>
        <v/>
      </c>
      <c r="AI92" s="306" t="str">
        <f t="shared" si="6"/>
        <v/>
      </c>
      <c r="AJ92" s="308"/>
      <c r="AK92" s="141">
        <f t="shared" si="7"/>
        <v>0</v>
      </c>
      <c r="AL92" s="63">
        <f t="shared" si="8"/>
        <v>0</v>
      </c>
      <c r="AM92" s="125">
        <f t="shared" si="9"/>
        <v>0</v>
      </c>
      <c r="AN92" s="63">
        <f t="shared" si="10"/>
        <v>0</v>
      </c>
      <c r="AO92" s="125">
        <f t="shared" si="11"/>
        <v>0</v>
      </c>
      <c r="AP92" s="63">
        <f t="shared" si="12"/>
        <v>0</v>
      </c>
      <c r="AQ92" s="125">
        <f t="shared" si="13"/>
        <v>0</v>
      </c>
      <c r="AR92" s="142">
        <f t="shared" si="14"/>
        <v>0</v>
      </c>
      <c r="AS92" s="85"/>
      <c r="AT92" s="57"/>
      <c r="AU92" s="57"/>
      <c r="AV92" s="57"/>
      <c r="AW92" s="57"/>
      <c r="AX92" s="12"/>
    </row>
    <row r="93" spans="1:50" ht="12.75" customHeight="1" x14ac:dyDescent="0.2">
      <c r="A93" s="3"/>
      <c r="B93" s="5">
        <f t="shared" si="15"/>
        <v>43</v>
      </c>
      <c r="C93" s="372"/>
      <c r="D93" s="373"/>
      <c r="E93" s="13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10"/>
      <c r="R93" s="109"/>
      <c r="S93" s="110"/>
      <c r="T93" s="109"/>
      <c r="U93" s="109"/>
      <c r="V93" s="109"/>
      <c r="W93" s="109"/>
      <c r="X93" s="109"/>
      <c r="Y93" s="109"/>
      <c r="Z93" s="109"/>
      <c r="AA93" s="110"/>
      <c r="AB93" s="109"/>
      <c r="AC93" s="110"/>
      <c r="AD93" s="5">
        <f t="shared" si="1"/>
        <v>0</v>
      </c>
      <c r="AE93" s="108">
        <f t="shared" si="2"/>
        <v>0</v>
      </c>
      <c r="AF93" s="10">
        <f t="shared" si="3"/>
        <v>2</v>
      </c>
      <c r="AG93" s="63">
        <f t="shared" si="4"/>
        <v>0</v>
      </c>
      <c r="AH93" s="305" t="str">
        <f t="shared" si="5"/>
        <v/>
      </c>
      <c r="AI93" s="306" t="str">
        <f t="shared" si="6"/>
        <v/>
      </c>
      <c r="AJ93" s="308"/>
      <c r="AK93" s="141">
        <f t="shared" si="7"/>
        <v>0</v>
      </c>
      <c r="AL93" s="63">
        <f t="shared" si="8"/>
        <v>0</v>
      </c>
      <c r="AM93" s="125">
        <f t="shared" si="9"/>
        <v>0</v>
      </c>
      <c r="AN93" s="63">
        <f t="shared" si="10"/>
        <v>0</v>
      </c>
      <c r="AO93" s="125">
        <f t="shared" si="11"/>
        <v>0</v>
      </c>
      <c r="AP93" s="63">
        <f t="shared" si="12"/>
        <v>0</v>
      </c>
      <c r="AQ93" s="125">
        <f t="shared" si="13"/>
        <v>0</v>
      </c>
      <c r="AR93" s="142">
        <f t="shared" si="14"/>
        <v>0</v>
      </c>
      <c r="AS93" s="85"/>
      <c r="AT93" s="57"/>
      <c r="AU93" s="57"/>
      <c r="AV93" s="57"/>
      <c r="AW93" s="57"/>
      <c r="AX93" s="12"/>
    </row>
    <row r="94" spans="1:50" ht="12.75" customHeight="1" x14ac:dyDescent="0.2">
      <c r="A94" s="3"/>
      <c r="B94" s="5">
        <f>B93+1</f>
        <v>44</v>
      </c>
      <c r="C94" s="372"/>
      <c r="D94" s="373"/>
      <c r="E94" s="13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09"/>
      <c r="S94" s="110"/>
      <c r="T94" s="109"/>
      <c r="U94" s="109"/>
      <c r="V94" s="109"/>
      <c r="W94" s="109"/>
      <c r="X94" s="109"/>
      <c r="Y94" s="109"/>
      <c r="Z94" s="109"/>
      <c r="AA94" s="110"/>
      <c r="AB94" s="109"/>
      <c r="AC94" s="110"/>
      <c r="AD94" s="5">
        <f t="shared" si="1"/>
        <v>0</v>
      </c>
      <c r="AE94" s="108">
        <f t="shared" si="2"/>
        <v>0</v>
      </c>
      <c r="AF94" s="10">
        <f t="shared" si="3"/>
        <v>2</v>
      </c>
      <c r="AG94" s="63">
        <f t="shared" si="4"/>
        <v>0</v>
      </c>
      <c r="AH94" s="305" t="str">
        <f t="shared" si="5"/>
        <v/>
      </c>
      <c r="AI94" s="306" t="str">
        <f t="shared" si="6"/>
        <v/>
      </c>
      <c r="AJ94" s="308"/>
      <c r="AK94" s="141">
        <f t="shared" si="7"/>
        <v>0</v>
      </c>
      <c r="AL94" s="63">
        <f t="shared" si="8"/>
        <v>0</v>
      </c>
      <c r="AM94" s="125">
        <f t="shared" si="9"/>
        <v>0</v>
      </c>
      <c r="AN94" s="63">
        <f t="shared" si="10"/>
        <v>0</v>
      </c>
      <c r="AO94" s="125">
        <f t="shared" si="11"/>
        <v>0</v>
      </c>
      <c r="AP94" s="63">
        <f t="shared" si="12"/>
        <v>0</v>
      </c>
      <c r="AQ94" s="125">
        <f t="shared" si="13"/>
        <v>0</v>
      </c>
      <c r="AR94" s="142">
        <f t="shared" si="14"/>
        <v>0</v>
      </c>
      <c r="AS94" s="85"/>
      <c r="AT94" s="57"/>
      <c r="AU94" s="57"/>
      <c r="AV94" s="57"/>
      <c r="AW94" s="57"/>
      <c r="AX94" s="12"/>
    </row>
    <row r="95" spans="1:50" ht="12.75" customHeight="1" x14ac:dyDescent="0.2">
      <c r="A95" s="3"/>
      <c r="B95" s="5">
        <f t="shared" si="15"/>
        <v>45</v>
      </c>
      <c r="C95" s="372"/>
      <c r="D95" s="373"/>
      <c r="E95" s="13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10"/>
      <c r="R95" s="109"/>
      <c r="S95" s="110"/>
      <c r="T95" s="109"/>
      <c r="U95" s="109"/>
      <c r="V95" s="109"/>
      <c r="W95" s="109"/>
      <c r="X95" s="109"/>
      <c r="Y95" s="109"/>
      <c r="Z95" s="109"/>
      <c r="AA95" s="110"/>
      <c r="AB95" s="109"/>
      <c r="AC95" s="110"/>
      <c r="AD95" s="5">
        <f t="shared" si="1"/>
        <v>0</v>
      </c>
      <c r="AE95" s="108">
        <f t="shared" si="2"/>
        <v>0</v>
      </c>
      <c r="AF95" s="10">
        <f t="shared" si="3"/>
        <v>2</v>
      </c>
      <c r="AG95" s="63">
        <f t="shared" si="4"/>
        <v>0</v>
      </c>
      <c r="AH95" s="305" t="str">
        <f t="shared" si="5"/>
        <v/>
      </c>
      <c r="AI95" s="306" t="str">
        <f t="shared" si="6"/>
        <v/>
      </c>
      <c r="AJ95" s="308"/>
      <c r="AK95" s="141">
        <f t="shared" si="7"/>
        <v>0</v>
      </c>
      <c r="AL95" s="63">
        <f t="shared" si="8"/>
        <v>0</v>
      </c>
      <c r="AM95" s="125">
        <f t="shared" si="9"/>
        <v>0</v>
      </c>
      <c r="AN95" s="63">
        <f t="shared" si="10"/>
        <v>0</v>
      </c>
      <c r="AO95" s="125">
        <f t="shared" si="11"/>
        <v>0</v>
      </c>
      <c r="AP95" s="63">
        <f t="shared" si="12"/>
        <v>0</v>
      </c>
      <c r="AQ95" s="125">
        <f t="shared" si="13"/>
        <v>0</v>
      </c>
      <c r="AR95" s="142">
        <f t="shared" si="14"/>
        <v>0</v>
      </c>
      <c r="AS95" s="85"/>
      <c r="AT95" s="57"/>
      <c r="AU95" s="57"/>
      <c r="AV95" s="57"/>
      <c r="AW95" s="57"/>
      <c r="AX95" s="12"/>
    </row>
    <row r="96" spans="1:50" ht="12.75" customHeight="1" x14ac:dyDescent="0.2">
      <c r="A96" s="3"/>
      <c r="B96" s="5">
        <f t="shared" si="15"/>
        <v>46</v>
      </c>
      <c r="C96" s="372"/>
      <c r="D96" s="373"/>
      <c r="E96" s="13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10"/>
      <c r="R96" s="109"/>
      <c r="S96" s="110"/>
      <c r="T96" s="109"/>
      <c r="U96" s="109"/>
      <c r="V96" s="109"/>
      <c r="W96" s="109"/>
      <c r="X96" s="109"/>
      <c r="Y96" s="109"/>
      <c r="Z96" s="109"/>
      <c r="AA96" s="110"/>
      <c r="AB96" s="109"/>
      <c r="AC96" s="110"/>
      <c r="AD96" s="5">
        <f t="shared" si="1"/>
        <v>0</v>
      </c>
      <c r="AE96" s="108">
        <f t="shared" si="2"/>
        <v>0</v>
      </c>
      <c r="AF96" s="10">
        <f t="shared" si="3"/>
        <v>2</v>
      </c>
      <c r="AG96" s="63">
        <f t="shared" si="4"/>
        <v>0</v>
      </c>
      <c r="AH96" s="305" t="str">
        <f t="shared" si="5"/>
        <v/>
      </c>
      <c r="AI96" s="306" t="str">
        <f t="shared" si="6"/>
        <v/>
      </c>
      <c r="AJ96" s="308"/>
      <c r="AK96" s="141">
        <f t="shared" si="7"/>
        <v>0</v>
      </c>
      <c r="AL96" s="63">
        <f t="shared" si="8"/>
        <v>0</v>
      </c>
      <c r="AM96" s="125">
        <f t="shared" si="9"/>
        <v>0</v>
      </c>
      <c r="AN96" s="63">
        <f t="shared" si="10"/>
        <v>0</v>
      </c>
      <c r="AO96" s="125">
        <f t="shared" si="11"/>
        <v>0</v>
      </c>
      <c r="AP96" s="63">
        <f t="shared" si="12"/>
        <v>0</v>
      </c>
      <c r="AQ96" s="125">
        <f t="shared" si="13"/>
        <v>0</v>
      </c>
      <c r="AR96" s="142">
        <f t="shared" si="14"/>
        <v>0</v>
      </c>
      <c r="AS96" s="85"/>
      <c r="AT96" s="57"/>
      <c r="AU96" s="57"/>
      <c r="AV96" s="57"/>
      <c r="AW96" s="57"/>
      <c r="AX96" s="12"/>
    </row>
    <row r="97" spans="1:67" ht="12.75" customHeight="1" thickBot="1" x14ac:dyDescent="0.25">
      <c r="A97" s="3"/>
      <c r="B97" s="5">
        <v>47</v>
      </c>
      <c r="C97" s="372"/>
      <c r="D97" s="373"/>
      <c r="E97" s="13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10"/>
      <c r="R97" s="109"/>
      <c r="S97" s="110"/>
      <c r="T97" s="109"/>
      <c r="U97" s="109"/>
      <c r="V97" s="109"/>
      <c r="W97" s="109"/>
      <c r="X97" s="109"/>
      <c r="Y97" s="109"/>
      <c r="Z97" s="109"/>
      <c r="AA97" s="110"/>
      <c r="AB97" s="109"/>
      <c r="AC97" s="110"/>
      <c r="AD97" s="5">
        <f t="shared" si="1"/>
        <v>0</v>
      </c>
      <c r="AE97" s="108">
        <f t="shared" si="2"/>
        <v>0</v>
      </c>
      <c r="AF97" s="10">
        <f t="shared" si="3"/>
        <v>2</v>
      </c>
      <c r="AG97" s="63">
        <f t="shared" si="4"/>
        <v>0</v>
      </c>
      <c r="AH97" s="305" t="str">
        <f t="shared" si="5"/>
        <v/>
      </c>
      <c r="AI97" s="306" t="str">
        <f t="shared" si="6"/>
        <v/>
      </c>
      <c r="AJ97" s="308"/>
      <c r="AK97" s="143">
        <f t="shared" si="7"/>
        <v>0</v>
      </c>
      <c r="AL97" s="144">
        <f t="shared" si="8"/>
        <v>0</v>
      </c>
      <c r="AM97" s="145">
        <f t="shared" si="9"/>
        <v>0</v>
      </c>
      <c r="AN97" s="144">
        <f t="shared" si="10"/>
        <v>0</v>
      </c>
      <c r="AO97" s="145">
        <f t="shared" si="11"/>
        <v>0</v>
      </c>
      <c r="AP97" s="144">
        <f t="shared" si="12"/>
        <v>0</v>
      </c>
      <c r="AQ97" s="145">
        <f t="shared" si="13"/>
        <v>0</v>
      </c>
      <c r="AR97" s="146">
        <f t="shared" si="14"/>
        <v>0</v>
      </c>
      <c r="AS97" s="85"/>
      <c r="AT97" s="57"/>
      <c r="AU97" s="57"/>
      <c r="AV97" s="57"/>
      <c r="AW97" s="57"/>
      <c r="AX97" s="12"/>
    </row>
    <row r="98" spans="1:67" s="133" customFormat="1" ht="12.75" customHeight="1" thickBot="1" x14ac:dyDescent="0.25">
      <c r="B98" s="134"/>
      <c r="C98" s="405"/>
      <c r="D98" s="405"/>
      <c r="E98" s="135"/>
      <c r="F98" s="309">
        <v>1</v>
      </c>
      <c r="G98" s="310"/>
      <c r="H98" s="309">
        <f>F98+1</f>
        <v>2</v>
      </c>
      <c r="I98" s="309"/>
      <c r="J98" s="309">
        <f t="shared" ref="J98:AB98" si="16">H98+1</f>
        <v>3</v>
      </c>
      <c r="K98" s="309"/>
      <c r="L98" s="309">
        <f t="shared" si="16"/>
        <v>4</v>
      </c>
      <c r="M98" s="309"/>
      <c r="N98" s="309">
        <f t="shared" si="16"/>
        <v>5</v>
      </c>
      <c r="O98" s="309"/>
      <c r="P98" s="309">
        <f t="shared" si="16"/>
        <v>6</v>
      </c>
      <c r="Q98" s="309"/>
      <c r="R98" s="309">
        <f t="shared" si="16"/>
        <v>7</v>
      </c>
      <c r="S98" s="309"/>
      <c r="T98" s="309">
        <f t="shared" si="16"/>
        <v>8</v>
      </c>
      <c r="U98" s="309"/>
      <c r="V98" s="309">
        <f t="shared" si="16"/>
        <v>9</v>
      </c>
      <c r="W98" s="309"/>
      <c r="X98" s="309">
        <f t="shared" si="16"/>
        <v>10</v>
      </c>
      <c r="Y98" s="309"/>
      <c r="Z98" s="309">
        <f t="shared" si="16"/>
        <v>11</v>
      </c>
      <c r="AA98" s="309"/>
      <c r="AB98" s="309">
        <f t="shared" si="16"/>
        <v>12</v>
      </c>
      <c r="AC98" s="135"/>
      <c r="AD98" s="134"/>
      <c r="AE98" s="134"/>
      <c r="AF98" s="134"/>
      <c r="AG98" s="134"/>
      <c r="AH98" s="137"/>
      <c r="AI98" s="137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6"/>
      <c r="AU98" s="136"/>
      <c r="AV98" s="136"/>
      <c r="AW98" s="136"/>
      <c r="AX98" s="138"/>
    </row>
    <row r="99" spans="1:67" ht="12.75" customHeight="1" thickBot="1" x14ac:dyDescent="0.25">
      <c r="B99" s="3"/>
      <c r="C99" s="406" t="s">
        <v>42</v>
      </c>
      <c r="D99" s="407"/>
      <c r="E99" s="408"/>
      <c r="F99" s="111">
        <f>SUMIF($E$51:$E$97,"=P",F51:F97)</f>
        <v>0</v>
      </c>
      <c r="G99" s="112"/>
      <c r="H99" s="111">
        <f>SUMIF($E$51:$E$97,"=P",H51:H97)</f>
        <v>0</v>
      </c>
      <c r="I99" s="111"/>
      <c r="J99" s="111">
        <f>SUMIF($E$51:$E$97,"=P",J51:J97)</f>
        <v>0</v>
      </c>
      <c r="K99" s="111"/>
      <c r="L99" s="111">
        <f>SUMIF($E$51:$E$97,"=P",L51:L97)</f>
        <v>0</v>
      </c>
      <c r="M99" s="111"/>
      <c r="N99" s="111">
        <f>SUMIF($E$51:$E$97,"=P",N51:N97)</f>
        <v>0</v>
      </c>
      <c r="O99" s="111"/>
      <c r="P99" s="111">
        <f>SUMIF($E$51:$E$97,"=P",P51:P97)</f>
        <v>0</v>
      </c>
      <c r="Q99" s="111"/>
      <c r="R99" s="111">
        <f>SUMIF($E$51:$E$97,"=P",R51:R97)</f>
        <v>0</v>
      </c>
      <c r="S99" s="111"/>
      <c r="T99" s="111">
        <f>SUMIF($E$51:$E$97,"=P",T51:T97)</f>
        <v>0</v>
      </c>
      <c r="U99" s="111"/>
      <c r="V99" s="111">
        <f>SUMIF($E$51:$E$97,"=P",V51:V97)</f>
        <v>0</v>
      </c>
      <c r="W99" s="111"/>
      <c r="X99" s="111">
        <f>SUMIF($E$51:$E$97,"=P",X51:X97)</f>
        <v>0</v>
      </c>
      <c r="Y99" s="111"/>
      <c r="Z99" s="111">
        <f>SUMIF($E$51:$E$97,"=P",Z51:Z97)</f>
        <v>0</v>
      </c>
      <c r="AA99" s="111"/>
      <c r="AB99" s="111">
        <f>SUMIF($E$51:$E$97,"=P",AB51:AB97)</f>
        <v>0</v>
      </c>
      <c r="AC99" s="111"/>
      <c r="AD99" s="7"/>
      <c r="AE99" s="170" t="s">
        <v>25</v>
      </c>
      <c r="AF99" s="172" t="s">
        <v>24</v>
      </c>
      <c r="AG99" s="121" t="s">
        <v>44</v>
      </c>
      <c r="AH99" s="163"/>
      <c r="AI99" s="163"/>
      <c r="AJ99" s="12"/>
      <c r="AK99" s="12"/>
      <c r="AL99" s="12"/>
      <c r="AM99" s="12"/>
      <c r="AN99" s="12"/>
      <c r="AO99" s="12"/>
      <c r="AP99" s="12"/>
      <c r="AQ99" s="12"/>
      <c r="AR99" s="12"/>
      <c r="AS99" s="100"/>
      <c r="AT99" s="12"/>
      <c r="AU99" s="12"/>
      <c r="AV99" s="12"/>
      <c r="AW99" s="12"/>
    </row>
    <row r="100" spans="1:67" ht="12.75" customHeight="1" thickBot="1" x14ac:dyDescent="0.25">
      <c r="B100" s="3"/>
      <c r="C100" s="376" t="s">
        <v>28</v>
      </c>
      <c r="D100" s="376"/>
      <c r="E100" s="376"/>
      <c r="F100" s="9" t="e">
        <f>(F99*100)/(C17*F11)</f>
        <v>#DIV/0!</v>
      </c>
      <c r="G100" s="45"/>
      <c r="H100" s="9" t="e">
        <f>(H99*100)/(C18*F11)</f>
        <v>#DIV/0!</v>
      </c>
      <c r="I100" s="9"/>
      <c r="J100" s="9" t="e">
        <f>(J99*100)/(C19*F11)</f>
        <v>#DIV/0!</v>
      </c>
      <c r="K100" s="9"/>
      <c r="L100" s="9" t="e">
        <f>(L99*100)/(C20*F11)</f>
        <v>#DIV/0!</v>
      </c>
      <c r="M100" s="9"/>
      <c r="N100" s="9" t="e">
        <f>(N99*100)/(C21*F11)</f>
        <v>#DIV/0!</v>
      </c>
      <c r="O100" s="9"/>
      <c r="P100" s="9" t="e">
        <f>(P99*100)/(C22*F11)</f>
        <v>#DIV/0!</v>
      </c>
      <c r="Q100" s="9"/>
      <c r="R100" s="9" t="e">
        <f>(R99*100)/(C23*F11)</f>
        <v>#DIV/0!</v>
      </c>
      <c r="S100" s="9"/>
      <c r="T100" s="9" t="e">
        <f>(T99*100)/(C24*F11)</f>
        <v>#DIV/0!</v>
      </c>
      <c r="U100" s="9"/>
      <c r="V100" s="9" t="e">
        <f>(V99*100)/(C25*F11)</f>
        <v>#DIV/0!</v>
      </c>
      <c r="W100" s="9"/>
      <c r="X100" s="9" t="e">
        <f>(X99*100)/(C26*F11)</f>
        <v>#DIV/0!</v>
      </c>
      <c r="Y100" s="9"/>
      <c r="Z100" s="9" t="e">
        <f>(Z99*100)/(C27*F11)</f>
        <v>#DIV/0!</v>
      </c>
      <c r="AA100" s="9"/>
      <c r="AB100" s="9" t="e">
        <f>(AB99*100)/(C28*F11)</f>
        <v>#DIV/0!</v>
      </c>
      <c r="AC100" s="9"/>
      <c r="AD100" s="7"/>
      <c r="AE100" s="171" t="e">
        <f>SUM(AE51:AE97)/COUNTIF(AE51:AE97,"&gt;0")</f>
        <v>#DIV/0!</v>
      </c>
      <c r="AF100" s="173" t="e">
        <f>SUMIF($E$51:$E$97,"=P",$AF$51:$AF$97)/COUNTIF($E$51:$E$97,"=P")</f>
        <v>#DIV/0!</v>
      </c>
      <c r="AG100" s="122" t="e">
        <f>IF(AE100&lt;=25%,"B",IF(AE100&lt;=50%,"MB",IF(AE100&lt;=75%,"MA",IF(AE100&lt;=100%,"A"))))</f>
        <v>#DIV/0!</v>
      </c>
      <c r="AH100" s="163"/>
      <c r="AI100" s="163"/>
      <c r="AJ100" s="12"/>
      <c r="AK100" s="12"/>
      <c r="AL100" s="12"/>
      <c r="AM100" s="12"/>
      <c r="AN100" s="12"/>
      <c r="AO100" s="12"/>
      <c r="AP100" s="12"/>
      <c r="AQ100" s="12"/>
      <c r="AR100" s="12"/>
      <c r="AS100" s="100"/>
      <c r="AT100" s="12"/>
      <c r="AU100" s="12"/>
      <c r="AV100" s="12"/>
      <c r="AW100" s="12"/>
    </row>
    <row r="101" spans="1:67" ht="12.75" customHeight="1" x14ac:dyDescent="0.2">
      <c r="B101" s="12"/>
      <c r="C101" s="91"/>
      <c r="D101" s="91"/>
      <c r="E101" s="91"/>
      <c r="F101" s="105"/>
      <c r="G101" s="106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2"/>
      <c r="AE101" s="119"/>
      <c r="AF101" s="12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00"/>
      <c r="AT101" s="12"/>
      <c r="AU101" s="12"/>
      <c r="AV101" s="12"/>
      <c r="AW101" s="12"/>
    </row>
    <row r="102" spans="1:67" ht="12.75" customHeight="1" x14ac:dyDescent="0.25">
      <c r="C102" s="378" t="s">
        <v>55</v>
      </c>
      <c r="D102" s="379"/>
      <c r="E102" s="380"/>
      <c r="F102" s="47" t="e">
        <f>AVERAGE(F100)</f>
        <v>#DIV/0!</v>
      </c>
      <c r="G102" s="47"/>
      <c r="H102" s="47" t="e">
        <f t="shared" ref="H102:AB102" si="17">AVERAGE(H100)</f>
        <v>#DIV/0!</v>
      </c>
      <c r="I102" s="47"/>
      <c r="J102" s="47" t="e">
        <f t="shared" si="17"/>
        <v>#DIV/0!</v>
      </c>
      <c r="K102" s="47"/>
      <c r="L102" s="47" t="e">
        <f t="shared" si="17"/>
        <v>#DIV/0!</v>
      </c>
      <c r="M102" s="47"/>
      <c r="N102" s="47" t="e">
        <f t="shared" si="17"/>
        <v>#DIV/0!</v>
      </c>
      <c r="O102" s="47"/>
      <c r="P102" s="47" t="e">
        <f t="shared" si="17"/>
        <v>#DIV/0!</v>
      </c>
      <c r="Q102" s="47"/>
      <c r="R102" s="47" t="e">
        <f t="shared" si="17"/>
        <v>#DIV/0!</v>
      </c>
      <c r="S102" s="47"/>
      <c r="T102" s="47" t="e">
        <f t="shared" si="17"/>
        <v>#DIV/0!</v>
      </c>
      <c r="U102" s="47"/>
      <c r="V102" s="47" t="e">
        <f t="shared" si="17"/>
        <v>#DIV/0!</v>
      </c>
      <c r="W102" s="47"/>
      <c r="X102" s="47" t="e">
        <f t="shared" si="17"/>
        <v>#DIV/0!</v>
      </c>
      <c r="Y102" s="47"/>
      <c r="Z102" s="47" t="e">
        <f t="shared" si="17"/>
        <v>#DIV/0!</v>
      </c>
      <c r="AA102" s="47"/>
      <c r="AB102" s="47" t="e">
        <f t="shared" si="17"/>
        <v>#DIV/0!</v>
      </c>
      <c r="AC102" s="50"/>
      <c r="AG102" s="72"/>
      <c r="AH102" s="72"/>
      <c r="AI102" s="72"/>
      <c r="AJ102" s="72"/>
      <c r="AK102" s="357"/>
      <c r="AL102" s="358"/>
      <c r="AM102" s="358"/>
      <c r="AN102" s="358"/>
      <c r="AO102" s="358"/>
      <c r="AP102" s="358"/>
      <c r="AQ102" s="358"/>
      <c r="AR102" s="358"/>
      <c r="AS102" s="101"/>
      <c r="BB102" s="46" t="s">
        <v>36</v>
      </c>
      <c r="BC102" s="46" t="s">
        <v>37</v>
      </c>
      <c r="BD102" s="46" t="s">
        <v>38</v>
      </c>
      <c r="BE102" s="46"/>
    </row>
    <row r="103" spans="1:67" s="35" customFormat="1" ht="12.75" customHeight="1" x14ac:dyDescent="0.2">
      <c r="C103" s="374"/>
      <c r="D103" s="375"/>
      <c r="E103" s="375"/>
      <c r="F103" s="36"/>
      <c r="G103" s="12"/>
      <c r="H103" s="12"/>
      <c r="I103" s="12"/>
      <c r="J103" s="12"/>
      <c r="K103" s="12"/>
      <c r="L103" s="12"/>
      <c r="M103" s="34"/>
      <c r="N103" s="352"/>
      <c r="O103" s="353"/>
      <c r="P103" s="353"/>
      <c r="Q103" s="353"/>
      <c r="R103" s="353"/>
      <c r="S103" s="34"/>
      <c r="T103" s="37"/>
      <c r="U103" s="34"/>
      <c r="V103" s="352"/>
      <c r="W103" s="353"/>
      <c r="X103" s="353"/>
      <c r="Y103" s="353"/>
      <c r="Z103" s="353"/>
      <c r="AA103" s="34"/>
      <c r="AB103" s="37"/>
      <c r="AC103" s="12"/>
      <c r="AE103" s="12"/>
      <c r="AF103" s="12"/>
      <c r="AJ103" s="56"/>
      <c r="AK103" s="56"/>
      <c r="AL103" s="56"/>
      <c r="AM103" s="56"/>
      <c r="AN103" s="56"/>
      <c r="AO103" s="56"/>
      <c r="AP103" s="56"/>
      <c r="AQ103" s="56"/>
      <c r="AR103" s="56"/>
      <c r="AS103" s="80"/>
      <c r="AT103" s="56"/>
      <c r="AU103" s="56"/>
      <c r="AV103" s="56"/>
      <c r="AW103" s="56"/>
      <c r="AX103" s="56"/>
      <c r="BO103" s="186" t="str">
        <f>X17</f>
        <v>1) Identificar</v>
      </c>
    </row>
    <row r="104" spans="1:67" s="35" customFormat="1" ht="12.75" customHeight="1" x14ac:dyDescent="0.2">
      <c r="C104" s="378" t="s">
        <v>46</v>
      </c>
      <c r="D104" s="379"/>
      <c r="E104" s="380"/>
      <c r="F104" s="47" t="e">
        <f>AVERAGE(F100:H100)</f>
        <v>#DIV/0!</v>
      </c>
      <c r="G104" s="48"/>
      <c r="H104" s="47" t="e">
        <f>AVERAGE(J100:R100)</f>
        <v>#DIV/0!</v>
      </c>
      <c r="I104" s="47"/>
      <c r="J104" s="47" t="e">
        <f>AVERAGE(T100:X100)</f>
        <v>#DIV/0!</v>
      </c>
      <c r="K104" s="47"/>
      <c r="L104" s="47" t="e">
        <f>AVERAGE(Z100:AB100)</f>
        <v>#DIV/0!</v>
      </c>
      <c r="M104" s="51"/>
      <c r="N104" s="50"/>
      <c r="O104" s="51"/>
      <c r="P104" s="50"/>
      <c r="Q104" s="34"/>
      <c r="R104" s="34"/>
      <c r="S104" s="34"/>
      <c r="T104" s="37"/>
      <c r="U104" s="34"/>
      <c r="V104" s="37"/>
      <c r="W104" s="34"/>
      <c r="X104" s="34"/>
      <c r="Y104" s="34"/>
      <c r="Z104" s="34"/>
      <c r="AA104" s="34"/>
      <c r="AB104" s="37"/>
      <c r="AC104" s="12"/>
      <c r="AE104" s="12"/>
      <c r="AF104" s="12"/>
      <c r="AJ104" s="56"/>
      <c r="AK104" s="56"/>
      <c r="AL104" s="56"/>
      <c r="AM104" s="56"/>
      <c r="AN104" s="56"/>
      <c r="AO104" s="56"/>
      <c r="AP104" s="56"/>
      <c r="AQ104" s="56"/>
      <c r="AR104" s="56"/>
      <c r="AS104" s="80"/>
      <c r="AT104" s="56"/>
      <c r="AU104" s="56"/>
      <c r="AV104" s="56"/>
      <c r="AW104" s="56"/>
      <c r="AX104" s="56"/>
      <c r="BO104" s="186" t="str">
        <f>X19</f>
        <v>2) Reconocer</v>
      </c>
    </row>
    <row r="105" spans="1:67" s="35" customFormat="1" ht="12.75" customHeight="1" x14ac:dyDescent="0.2">
      <c r="C105" s="79"/>
      <c r="D105" s="12"/>
      <c r="E105" s="12"/>
      <c r="F105" s="36"/>
      <c r="G105" s="12"/>
      <c r="H105" s="12"/>
      <c r="I105" s="12"/>
      <c r="J105" s="12"/>
      <c r="K105" s="12"/>
      <c r="L105" s="12"/>
      <c r="M105" s="34"/>
      <c r="N105" s="37"/>
      <c r="O105" s="34"/>
      <c r="P105" s="34"/>
      <c r="Q105" s="34"/>
      <c r="R105" s="34"/>
      <c r="S105" s="34"/>
      <c r="T105" s="37"/>
      <c r="U105" s="34"/>
      <c r="V105" s="37"/>
      <c r="W105" s="34"/>
      <c r="X105" s="34"/>
      <c r="Y105" s="34"/>
      <c r="Z105" s="34"/>
      <c r="AA105" s="34"/>
      <c r="AB105" s="37"/>
      <c r="AC105" s="12"/>
      <c r="AD105" s="35" t="s">
        <v>31</v>
      </c>
      <c r="AE105" s="12"/>
      <c r="AF105" s="12"/>
      <c r="AJ105" s="56"/>
      <c r="AK105" s="56"/>
      <c r="AL105" s="56"/>
      <c r="AM105" s="56"/>
      <c r="AN105" s="56"/>
      <c r="AO105" s="56"/>
      <c r="AP105" s="56"/>
      <c r="AQ105" s="56"/>
      <c r="AR105" s="56"/>
      <c r="AS105" s="80"/>
      <c r="AT105" s="56"/>
      <c r="AU105" s="56"/>
      <c r="AV105" s="56"/>
      <c r="AW105" s="56"/>
      <c r="AX105" s="56"/>
      <c r="BO105" s="186" t="str">
        <f>X20</f>
        <v>3) Comparar</v>
      </c>
    </row>
    <row r="106" spans="1:67" ht="12.75" customHeight="1" x14ac:dyDescent="0.25">
      <c r="C106" s="378" t="s">
        <v>47</v>
      </c>
      <c r="D106" s="379"/>
      <c r="E106" s="380"/>
      <c r="F106" s="47" t="e">
        <f>AVERAGE(F100,H100,N100,Z100)</f>
        <v>#DIV/0!</v>
      </c>
      <c r="G106" s="48"/>
      <c r="H106" s="47" t="e">
        <f>AVERAGE(J100)</f>
        <v>#DIV/0!</v>
      </c>
      <c r="I106" s="47"/>
      <c r="J106" s="47" t="e">
        <f>AVERAGE(L100,R100,T100)</f>
        <v>#DIV/0!</v>
      </c>
      <c r="K106" s="47"/>
      <c r="L106" s="47" t="e">
        <f>AVERAGE(P100)</f>
        <v>#DIV/0!</v>
      </c>
      <c r="M106" s="47"/>
      <c r="N106" s="47" t="e">
        <f>AVERAGE(V100)</f>
        <v>#DIV/0!</v>
      </c>
      <c r="O106" s="47"/>
      <c r="P106" s="47" t="e">
        <f>AVERAGE(X102,AB102)</f>
        <v>#DIV/0!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G106" s="72"/>
      <c r="AH106" s="72"/>
      <c r="AI106" s="72"/>
      <c r="AJ106" s="72"/>
      <c r="AK106" s="371"/>
      <c r="AL106" s="371"/>
      <c r="AM106" s="371"/>
      <c r="AN106" s="371"/>
      <c r="AO106" s="371"/>
      <c r="AP106" s="371"/>
      <c r="AQ106" s="371"/>
      <c r="AR106" s="371"/>
      <c r="AS106" s="102"/>
      <c r="BO106" s="46" t="str">
        <f>X22</f>
        <v>4) Comunicar</v>
      </c>
    </row>
    <row r="107" spans="1:67" ht="12.75" customHeight="1" x14ac:dyDescent="0.25">
      <c r="Q107" s="49"/>
      <c r="R107" s="49"/>
      <c r="S107" s="49"/>
      <c r="T107" s="49"/>
      <c r="U107" s="49"/>
      <c r="V107" s="49"/>
      <c r="W107" s="46"/>
      <c r="X107" s="46"/>
      <c r="AG107" s="72"/>
      <c r="AH107" s="72"/>
      <c r="AI107" s="72"/>
      <c r="AJ107" s="72"/>
      <c r="AK107" s="371"/>
      <c r="AL107" s="371"/>
      <c r="AM107" s="371"/>
      <c r="AN107" s="371"/>
      <c r="AO107" s="371"/>
      <c r="AP107" s="371"/>
      <c r="AQ107" s="371"/>
      <c r="AR107" s="371"/>
      <c r="AS107" s="102"/>
      <c r="BO107" s="46" t="str">
        <f>X25</f>
        <v>5) Comprender</v>
      </c>
    </row>
    <row r="108" spans="1:67" ht="12.75" customHeight="1" x14ac:dyDescent="0.25">
      <c r="AG108" s="72"/>
      <c r="AH108" s="72"/>
      <c r="AI108" s="72"/>
      <c r="AJ108" s="72"/>
      <c r="AK108" s="371"/>
      <c r="AL108" s="371"/>
      <c r="AM108" s="371"/>
      <c r="AN108" s="371"/>
      <c r="AO108" s="371"/>
      <c r="AP108" s="371"/>
      <c r="AQ108" s="371"/>
      <c r="AR108" s="371"/>
      <c r="AS108" s="102"/>
      <c r="BO108" s="46" t="str">
        <f>X26</f>
        <v>6) Predecir</v>
      </c>
    </row>
    <row r="110" spans="1:67" ht="12.75" customHeight="1" x14ac:dyDescent="0.25">
      <c r="AG110" s="313"/>
      <c r="AH110" s="313"/>
      <c r="AI110" s="313"/>
      <c r="AJ110" s="313"/>
      <c r="AK110" s="73"/>
      <c r="AL110" s="74"/>
      <c r="AM110" s="73"/>
      <c r="AN110" s="74"/>
      <c r="AO110" s="73"/>
      <c r="AP110" s="74"/>
      <c r="AQ110" s="73"/>
      <c r="AR110" s="74"/>
      <c r="AS110" s="103"/>
    </row>
    <row r="111" spans="1:67" ht="12.75" customHeight="1" x14ac:dyDescent="0.25">
      <c r="P111" t="s">
        <v>31</v>
      </c>
      <c r="AG111" s="313"/>
      <c r="AH111" s="313"/>
      <c r="AI111" s="313"/>
      <c r="AJ111" s="313"/>
      <c r="AK111" s="73"/>
      <c r="AL111" s="74"/>
      <c r="AM111" s="73"/>
      <c r="AN111" s="74"/>
      <c r="AO111" s="73"/>
      <c r="AP111" s="74"/>
      <c r="AQ111" s="73"/>
      <c r="AR111" s="74"/>
      <c r="AS111" s="103"/>
    </row>
    <row r="112" spans="1:67" ht="12.75" customHeight="1" x14ac:dyDescent="0.25">
      <c r="N112" s="16" t="s">
        <v>31</v>
      </c>
      <c r="AG112" s="313"/>
      <c r="AH112" s="313"/>
      <c r="AI112" s="313"/>
      <c r="AJ112" s="313"/>
      <c r="AK112" s="73"/>
      <c r="AL112" s="74"/>
      <c r="AM112" s="73"/>
      <c r="AN112" s="74"/>
      <c r="AO112" s="73"/>
      <c r="AP112" s="74"/>
      <c r="AQ112" s="73"/>
      <c r="AR112" s="74"/>
      <c r="AS112" s="103"/>
    </row>
  </sheetData>
  <sheetProtection password="88B8" sheet="1" scenarios="1" selectLockedCells="1"/>
  <dataConsolidate/>
  <mergeCells count="148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C15:AB15"/>
    <mergeCell ref="D16:J16"/>
    <mergeCell ref="L16:V16"/>
    <mergeCell ref="X16:AB16"/>
    <mergeCell ref="D17:J17"/>
    <mergeCell ref="L17:V18"/>
    <mergeCell ref="X17:AB18"/>
    <mergeCell ref="D18:J18"/>
    <mergeCell ref="D19:J19"/>
    <mergeCell ref="L19:V23"/>
    <mergeCell ref="X19:AB19"/>
    <mergeCell ref="D20:J20"/>
    <mergeCell ref="X20:AB20"/>
    <mergeCell ref="D21:J21"/>
    <mergeCell ref="X21:AB21"/>
    <mergeCell ref="D22:J22"/>
    <mergeCell ref="X22:AB22"/>
    <mergeCell ref="D23:J23"/>
    <mergeCell ref="X23:AB24"/>
    <mergeCell ref="D24:J24"/>
    <mergeCell ref="L24:V26"/>
    <mergeCell ref="D25:J25"/>
    <mergeCell ref="X25:AB25"/>
    <mergeCell ref="D26:J26"/>
    <mergeCell ref="X26:AB26"/>
    <mergeCell ref="D27:J27"/>
    <mergeCell ref="L27:V28"/>
    <mergeCell ref="X27:AB27"/>
    <mergeCell ref="D28:J28"/>
    <mergeCell ref="X28:AB28"/>
    <mergeCell ref="D31:E31"/>
    <mergeCell ref="D32:E32"/>
    <mergeCell ref="AK34:AR35"/>
    <mergeCell ref="AK36:AL38"/>
    <mergeCell ref="AM36:AN38"/>
    <mergeCell ref="AO36:AP38"/>
    <mergeCell ref="AQ36:AR38"/>
    <mergeCell ref="D39:N39"/>
    <mergeCell ref="P39:AC39"/>
    <mergeCell ref="F40:AF40"/>
    <mergeCell ref="AK46:AR46"/>
    <mergeCell ref="AU46:AX46"/>
    <mergeCell ref="F47:AC47"/>
    <mergeCell ref="AD47:AD50"/>
    <mergeCell ref="AE47:AE50"/>
    <mergeCell ref="AF47:AF50"/>
    <mergeCell ref="AG47:AG50"/>
    <mergeCell ref="AK47:AL47"/>
    <mergeCell ref="AM47:AN47"/>
    <mergeCell ref="AO47:AP47"/>
    <mergeCell ref="AQ47:AR47"/>
    <mergeCell ref="AU47:AU50"/>
    <mergeCell ref="AV47:AV50"/>
    <mergeCell ref="AW47:AW50"/>
    <mergeCell ref="AX47:AX50"/>
    <mergeCell ref="AK48:AL48"/>
    <mergeCell ref="AM48:AN48"/>
    <mergeCell ref="AO48:AP48"/>
    <mergeCell ref="AQ48:AR48"/>
    <mergeCell ref="AK49:AL49"/>
    <mergeCell ref="AM49:AN49"/>
    <mergeCell ref="AO49:AP49"/>
    <mergeCell ref="AQ49:AR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BO65:BQ65"/>
    <mergeCell ref="C66:D66"/>
    <mergeCell ref="BO66:BQ66"/>
    <mergeCell ref="C67:D67"/>
    <mergeCell ref="BO67:BQ67"/>
    <mergeCell ref="C68:D68"/>
    <mergeCell ref="BO68:BQ68"/>
    <mergeCell ref="C69:D69"/>
    <mergeCell ref="BO69:BQ69"/>
    <mergeCell ref="C70:D70"/>
    <mergeCell ref="BO70:BQ70"/>
    <mergeCell ref="C71:D71"/>
    <mergeCell ref="BO71:BQ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8:D98"/>
    <mergeCell ref="C99:E99"/>
    <mergeCell ref="C100:E100"/>
    <mergeCell ref="C102:E102"/>
    <mergeCell ref="AK102:AR102"/>
    <mergeCell ref="C103:E103"/>
    <mergeCell ref="N103:R103"/>
    <mergeCell ref="C86:D86"/>
    <mergeCell ref="C87:D87"/>
    <mergeCell ref="C88:D88"/>
    <mergeCell ref="C89:D89"/>
    <mergeCell ref="C90:D90"/>
    <mergeCell ref="C91:D91"/>
    <mergeCell ref="V103:Z103"/>
    <mergeCell ref="C92:D92"/>
    <mergeCell ref="C93:D93"/>
    <mergeCell ref="C94:D94"/>
    <mergeCell ref="C95:D95"/>
    <mergeCell ref="C96:D96"/>
    <mergeCell ref="C97:D97"/>
    <mergeCell ref="AG110:AJ110"/>
    <mergeCell ref="AG111:AJ111"/>
    <mergeCell ref="AG112:AJ112"/>
    <mergeCell ref="C104:E104"/>
    <mergeCell ref="C106:E106"/>
    <mergeCell ref="AK106:AL108"/>
    <mergeCell ref="AM106:AN108"/>
    <mergeCell ref="AO106:AP108"/>
    <mergeCell ref="AQ106:AR108"/>
  </mergeCells>
  <conditionalFormatting sqref="AF100:AF101">
    <cfRule type="cellIs" dxfId="74" priority="33" stopIfTrue="1" operator="greaterThanOrEqual">
      <formula>3.95</formula>
    </cfRule>
    <cfRule type="cellIs" dxfId="73" priority="34" stopIfTrue="1" operator="between">
      <formula>2.05</formula>
      <formula>3.94</formula>
    </cfRule>
    <cfRule type="cellIs" dxfId="72" priority="35" stopIfTrue="1" operator="lessThanOrEqual">
      <formula>2</formula>
    </cfRule>
  </conditionalFormatting>
  <conditionalFormatting sqref="AF51:AF97">
    <cfRule type="cellIs" dxfId="71" priority="30" stopIfTrue="1" operator="greaterThanOrEqual">
      <formula>3.95</formula>
    </cfRule>
    <cfRule type="cellIs" dxfId="70" priority="31" stopIfTrue="1" operator="between">
      <formula>2.05</formula>
      <formula>3.94</formula>
    </cfRule>
    <cfRule type="cellIs" dxfId="69" priority="32" stopIfTrue="1" operator="lessThanOrEqual">
      <formula>2</formula>
    </cfRule>
  </conditionalFormatting>
  <conditionalFormatting sqref="AG99:AI100">
    <cfRule type="cellIs" dxfId="68" priority="27" stopIfTrue="1" operator="greaterThanOrEqual">
      <formula>3.95</formula>
    </cfRule>
    <cfRule type="cellIs" dxfId="67" priority="28" stopIfTrue="1" operator="between">
      <formula>2.05</formula>
      <formula>3.94</formula>
    </cfRule>
    <cfRule type="cellIs" dxfId="66" priority="29" stopIfTrue="1" operator="lessThanOrEqual">
      <formula>2</formula>
    </cfRule>
  </conditionalFormatting>
  <conditionalFormatting sqref="AB51:AB97">
    <cfRule type="cellIs" dxfId="65" priority="25" stopIfTrue="1" operator="equal">
      <formula>2</formula>
    </cfRule>
    <cfRule type="cellIs" dxfId="64" priority="26" stopIfTrue="1" operator="notEqual">
      <formula>2</formula>
    </cfRule>
  </conditionalFormatting>
  <conditionalFormatting sqref="U51:U97 W51:W97 Y51:Y97">
    <cfRule type="cellIs" dxfId="63" priority="21" stopIfTrue="1" operator="equal">
      <formula>1</formula>
    </cfRule>
    <cfRule type="cellIs" dxfId="62" priority="22" stopIfTrue="1" operator="notEqual">
      <formula>1</formula>
    </cfRule>
  </conditionalFormatting>
  <conditionalFormatting sqref="F51:F97">
    <cfRule type="cellIs" dxfId="61" priority="23" stopIfTrue="1" operator="equal">
      <formula>1</formula>
    </cfRule>
    <cfRule type="cellIs" dxfId="60" priority="24" stopIfTrue="1" operator="notEqual">
      <formula>1</formula>
    </cfRule>
  </conditionalFormatting>
  <conditionalFormatting sqref="H51:H97">
    <cfRule type="cellIs" dxfId="59" priority="19" stopIfTrue="1" operator="equal">
      <formula>1</formula>
    </cfRule>
    <cfRule type="cellIs" dxfId="58" priority="20" stopIfTrue="1" operator="notEqual">
      <formula>1</formula>
    </cfRule>
  </conditionalFormatting>
  <conditionalFormatting sqref="J51:J97">
    <cfRule type="cellIs" dxfId="57" priority="17" stopIfTrue="1" operator="equal">
      <formula>1</formula>
    </cfRule>
    <cfRule type="cellIs" dxfId="56" priority="18" stopIfTrue="1" operator="notEqual">
      <formula>1</formula>
    </cfRule>
  </conditionalFormatting>
  <conditionalFormatting sqref="L51:L97">
    <cfRule type="cellIs" dxfId="55" priority="15" stopIfTrue="1" operator="equal">
      <formula>1</formula>
    </cfRule>
    <cfRule type="cellIs" dxfId="54" priority="16" stopIfTrue="1" operator="notEqual">
      <formula>1</formula>
    </cfRule>
  </conditionalFormatting>
  <conditionalFormatting sqref="N51:N97">
    <cfRule type="cellIs" dxfId="53" priority="13" stopIfTrue="1" operator="equal">
      <formula>1</formula>
    </cfRule>
    <cfRule type="cellIs" dxfId="52" priority="14" stopIfTrue="1" operator="notEqual">
      <formula>1</formula>
    </cfRule>
  </conditionalFormatting>
  <conditionalFormatting sqref="T51:T97">
    <cfRule type="cellIs" dxfId="51" priority="11" stopIfTrue="1" operator="equal">
      <formula>1</formula>
    </cfRule>
    <cfRule type="cellIs" dxfId="50" priority="12" stopIfTrue="1" operator="notEqual">
      <formula>1</formula>
    </cfRule>
  </conditionalFormatting>
  <conditionalFormatting sqref="V51:V97">
    <cfRule type="cellIs" dxfId="49" priority="9" stopIfTrue="1" operator="equal">
      <formula>1</formula>
    </cfRule>
    <cfRule type="cellIs" dxfId="48" priority="10" stopIfTrue="1" operator="notEqual">
      <formula>1</formula>
    </cfRule>
  </conditionalFormatting>
  <conditionalFormatting sqref="X51:X97">
    <cfRule type="cellIs" dxfId="47" priority="7" stopIfTrue="1" operator="equal">
      <formula>1</formula>
    </cfRule>
    <cfRule type="cellIs" dxfId="46" priority="8" stopIfTrue="1" operator="notEqual">
      <formula>1</formula>
    </cfRule>
  </conditionalFormatting>
  <conditionalFormatting sqref="P51:P97">
    <cfRule type="cellIs" dxfId="45" priority="5" stopIfTrue="1" operator="equal">
      <formula>2</formula>
    </cfRule>
    <cfRule type="cellIs" dxfId="44" priority="6" stopIfTrue="1" operator="notEqual">
      <formula>2</formula>
    </cfRule>
  </conditionalFormatting>
  <conditionalFormatting sqref="R51:R97">
    <cfRule type="cellIs" dxfId="43" priority="3" stopIfTrue="1" operator="equal">
      <formula>1</formula>
    </cfRule>
    <cfRule type="cellIs" dxfId="42" priority="4" stopIfTrue="1" operator="notEqual">
      <formula>1</formula>
    </cfRule>
  </conditionalFormatting>
  <conditionalFormatting sqref="Z51:Z97">
    <cfRule type="cellIs" dxfId="41" priority="1" stopIfTrue="1" operator="equal">
      <formula>2</formula>
    </cfRule>
    <cfRule type="cellIs" dxfId="40" priority="2" stopIfTrue="1" operator="notEqual">
      <formula>2</formula>
    </cfRule>
  </conditionalFormatting>
  <dataValidations count="4">
    <dataValidation type="list" allowBlank="1" showInputMessage="1" showErrorMessage="1" error="PREGUNTA CERRADA, SOLO ADMITE LOS VALORES NUMÉRICOS: 0, 1_x000a__x000a_RESPUESTA CORRECTA: 1_x000a_RESPUESTA INCORRECTA: 0" sqref="R51:R97 T51:Y97 F51:O97">
      <formula1>$K$8:$K$9</formula1>
    </dataValidation>
    <dataValidation type="list" allowBlank="1" showInputMessage="1" showErrorMessage="1" errorTitle="ERROR" error="PREGUNTA ABIERTA, SOLO SE ADMITEN LOS VALORES NUMÉRICOS: 0, 1 Y 2." sqref="P51:P97 Z51:Z97 AB51:AB97">
      <formula1>$L$9:$L$11</formula1>
    </dataValidation>
    <dataValidation type="list" allowBlank="1" showInputMessage="1" showErrorMessage="1" errorTitle="Error" error="DIGITAR &quot;p o P&quot; SI ALUMNO SE ENCUENTRA PRESENTE O BIEN &quot;a o A&quot;  SI ESTÁ AUSENTE." sqref="E51:E97">
      <formula1>$BC$14:$BC$15</formula1>
    </dataValidation>
    <dataValidation type="decimal" allowBlank="1" showInputMessage="1" showErrorMessage="1" errorTitle="ERROR" error="Sólo se admiten valores decimales entre 0 y 2. Ingresar valores con coma decimal y no con punto, por ejemplo: 2,5 y no 2.5" sqref="AA51:AA97">
      <formula1>0</formula1>
      <formula2>2</formula2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  <pageSetUpPr fitToPage="1"/>
  </sheetPr>
  <dimension ref="A2:BQ112"/>
  <sheetViews>
    <sheetView showGridLines="0" topLeftCell="B1" zoomScale="81" zoomScaleNormal="81" workbookViewId="0">
      <pane xSplit="1" topLeftCell="C1" activePane="topRight" state="frozen"/>
      <selection activeCell="B16" sqref="B16"/>
      <selection pane="topRight"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285156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7.85546875" hidden="1" customWidth="1"/>
    <col min="31" max="31" width="9.28515625" customWidth="1"/>
    <col min="32" max="32" width="10.85546875" customWidth="1"/>
    <col min="33" max="35" width="13.5703125" customWidth="1"/>
    <col min="36" max="36" width="17.5703125" style="52" customWidth="1"/>
    <col min="37" max="44" width="7" style="52" customWidth="1"/>
    <col min="45" max="45" width="2.5703125" style="94" customWidth="1"/>
    <col min="46" max="46" width="8.28515625" style="52" customWidth="1"/>
    <col min="47" max="49" width="14.140625" style="52" customWidth="1"/>
    <col min="50" max="50" width="12.5703125" style="52" customWidth="1"/>
    <col min="51" max="53" width="17.42578125" customWidth="1"/>
    <col min="54" max="54" width="13.42578125" customWidth="1"/>
    <col min="55" max="55" width="5.5703125" customWidth="1"/>
    <col min="62" max="62" width="5.42578125" customWidth="1"/>
    <col min="63" max="65" width="6.140625" customWidth="1"/>
  </cols>
  <sheetData>
    <row r="2" spans="1:55" ht="12.75" customHeight="1" x14ac:dyDescent="0.2">
      <c r="C2" s="381" t="s">
        <v>15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17"/>
    </row>
    <row r="3" spans="1:55" ht="12.75" customHeight="1" x14ac:dyDescent="0.2">
      <c r="C3" s="402" t="s">
        <v>16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18"/>
    </row>
    <row r="4" spans="1:55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55" ht="12.75" customHeight="1" x14ac:dyDescent="0.2">
      <c r="C5" s="404" t="s">
        <v>89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1"/>
    </row>
    <row r="6" spans="1:55" ht="12.75" customHeight="1" x14ac:dyDescent="0.2">
      <c r="C6" s="2"/>
      <c r="D6" s="2"/>
      <c r="E6" s="14"/>
      <c r="F6" s="2"/>
      <c r="G6" s="21"/>
      <c r="H6" s="2"/>
      <c r="I6" s="12"/>
      <c r="L6" s="2"/>
      <c r="M6" s="2"/>
      <c r="N6" s="14"/>
      <c r="O6" s="14"/>
      <c r="P6" s="2"/>
      <c r="Q6" s="12"/>
    </row>
    <row r="7" spans="1:55" ht="12.75" customHeight="1" x14ac:dyDescent="0.2">
      <c r="B7" s="3"/>
      <c r="C7" s="4" t="s">
        <v>11</v>
      </c>
      <c r="D7" s="382"/>
      <c r="E7" s="382"/>
      <c r="F7" s="382"/>
      <c r="G7" s="382"/>
      <c r="H7" s="382"/>
      <c r="I7" s="25"/>
      <c r="J7" s="64"/>
      <c r="K7" s="3"/>
      <c r="L7" s="6" t="s">
        <v>14</v>
      </c>
      <c r="M7" s="6"/>
      <c r="N7" s="383"/>
      <c r="O7" s="383"/>
      <c r="P7" s="383"/>
      <c r="Q7" s="26"/>
      <c r="R7" s="12"/>
      <c r="S7" s="12"/>
    </row>
    <row r="8" spans="1:55" ht="12.75" customHeight="1" x14ac:dyDescent="0.2">
      <c r="B8" s="3"/>
      <c r="C8" s="4" t="s">
        <v>1</v>
      </c>
      <c r="D8" s="384" t="s">
        <v>90</v>
      </c>
      <c r="E8" s="384"/>
      <c r="F8" s="384"/>
      <c r="G8" s="384"/>
      <c r="H8" s="384"/>
      <c r="I8" s="38"/>
      <c r="J8" s="77" t="s">
        <v>0</v>
      </c>
      <c r="K8" s="77">
        <v>0</v>
      </c>
      <c r="L8" s="27"/>
      <c r="M8" s="27"/>
      <c r="N8" s="27"/>
      <c r="O8" s="27"/>
      <c r="P8" s="28"/>
      <c r="Q8" s="2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55" ht="12.75" customHeight="1" x14ac:dyDescent="0.2">
      <c r="B9" s="3"/>
      <c r="C9" s="4" t="s">
        <v>3</v>
      </c>
      <c r="D9" s="385"/>
      <c r="E9" s="386"/>
      <c r="F9" s="386"/>
      <c r="G9" s="386"/>
      <c r="H9" s="387"/>
      <c r="I9" s="39"/>
      <c r="J9" s="77" t="s">
        <v>20</v>
      </c>
      <c r="K9" s="77">
        <v>1</v>
      </c>
      <c r="L9" s="31">
        <v>0</v>
      </c>
      <c r="M9" s="31"/>
      <c r="N9" s="31"/>
      <c r="O9" s="31"/>
      <c r="P9" s="32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55" ht="12.75" customHeight="1" x14ac:dyDescent="0.2">
      <c r="B10" s="3"/>
      <c r="C10" s="388" t="s">
        <v>7</v>
      </c>
      <c r="D10" s="389"/>
      <c r="E10" s="390"/>
      <c r="F10" s="391"/>
      <c r="G10" s="392"/>
      <c r="H10" s="393"/>
      <c r="I10" s="40"/>
      <c r="J10" s="77" t="s">
        <v>21</v>
      </c>
      <c r="K10" s="77">
        <v>2</v>
      </c>
      <c r="L10" s="31">
        <v>1</v>
      </c>
      <c r="M10" s="31"/>
      <c r="N10" s="31"/>
      <c r="O10" s="31"/>
      <c r="P10" s="32"/>
      <c r="Q10" s="32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55" ht="12.75" customHeight="1" x14ac:dyDescent="0.2">
      <c r="B11" s="3"/>
      <c r="C11" s="388" t="s">
        <v>5</v>
      </c>
      <c r="D11" s="389"/>
      <c r="E11" s="390"/>
      <c r="F11" s="394">
        <f>COUNTIF(E51:E97,"=P")</f>
        <v>0</v>
      </c>
      <c r="G11" s="395"/>
      <c r="H11" s="396"/>
      <c r="I11" s="41"/>
      <c r="J11" s="77" t="s">
        <v>22</v>
      </c>
      <c r="K11" s="77"/>
      <c r="L11" s="31">
        <v>2</v>
      </c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3"/>
      <c r="AK11" s="53"/>
      <c r="AL11" s="53"/>
      <c r="AM11" s="53"/>
      <c r="AN11" s="53"/>
      <c r="AO11" s="53"/>
      <c r="AP11" s="53"/>
      <c r="AQ11" s="53"/>
      <c r="AR11" s="53"/>
      <c r="AS11" s="95"/>
      <c r="AT11" s="53"/>
      <c r="AU11" s="53"/>
      <c r="AV11" s="53"/>
      <c r="AW11" s="53"/>
    </row>
    <row r="12" spans="1:55" ht="12.75" customHeight="1" x14ac:dyDescent="0.2">
      <c r="B12" s="3"/>
      <c r="C12" s="388" t="s">
        <v>9</v>
      </c>
      <c r="D12" s="389"/>
      <c r="E12" s="390"/>
      <c r="F12" s="394">
        <f>COUNTIF(E51:E97,"=a")</f>
        <v>0</v>
      </c>
      <c r="G12" s="395"/>
      <c r="H12" s="396"/>
      <c r="I12" s="41"/>
      <c r="J12" s="156"/>
      <c r="K12" s="156"/>
      <c r="L12" s="31"/>
      <c r="M12" s="31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53"/>
      <c r="AK12" s="53"/>
      <c r="AL12" s="53"/>
      <c r="AM12" s="53"/>
      <c r="AN12" s="53"/>
      <c r="AO12" s="53"/>
      <c r="AP12" s="53"/>
      <c r="AQ12" s="53"/>
      <c r="AR12" s="53"/>
      <c r="AS12" s="95"/>
      <c r="AT12" s="53"/>
      <c r="AU12" s="53"/>
      <c r="AV12" s="53"/>
      <c r="AW12" s="53"/>
    </row>
    <row r="13" spans="1:55" ht="12.75" customHeight="1" x14ac:dyDescent="0.2">
      <c r="C13" s="8"/>
      <c r="D13" s="8"/>
      <c r="E13" s="15"/>
      <c r="F13" s="8"/>
      <c r="G13" s="22"/>
      <c r="H13" s="8"/>
      <c r="I13" s="12"/>
      <c r="L13" s="31"/>
      <c r="M13" s="31"/>
      <c r="N13" s="31"/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3"/>
      <c r="AK13" s="53"/>
      <c r="AL13" s="53"/>
      <c r="AM13" s="53"/>
      <c r="AN13" s="53"/>
      <c r="AO13" s="53"/>
      <c r="AP13" s="53"/>
      <c r="AQ13" s="53"/>
      <c r="AR13" s="53"/>
      <c r="AS13" s="95"/>
      <c r="AT13" s="53"/>
      <c r="AU13" s="53"/>
      <c r="AV13" s="53"/>
      <c r="AW13" s="53"/>
      <c r="BB13" s="19"/>
    </row>
    <row r="14" spans="1:55" ht="12.75" customHeight="1" thickBot="1" x14ac:dyDescent="0.25">
      <c r="B14" s="12"/>
      <c r="C14" s="12"/>
      <c r="D14" s="12"/>
      <c r="BC14" s="42" t="s">
        <v>2</v>
      </c>
    </row>
    <row r="15" spans="1:55" ht="12.75" customHeight="1" thickBot="1" x14ac:dyDescent="0.25">
      <c r="A15" s="12"/>
      <c r="C15" s="436" t="str">
        <f>D8</f>
        <v>1° básico C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8"/>
      <c r="BC15" s="30" t="s">
        <v>0</v>
      </c>
    </row>
    <row r="16" spans="1:55" ht="32.25" thickBot="1" x14ac:dyDescent="0.3">
      <c r="A16" s="12"/>
      <c r="B16" s="174" t="s">
        <v>29</v>
      </c>
      <c r="C16" s="176" t="s">
        <v>23</v>
      </c>
      <c r="D16" s="449" t="s">
        <v>39</v>
      </c>
      <c r="E16" s="450"/>
      <c r="F16" s="450"/>
      <c r="G16" s="450"/>
      <c r="H16" s="450"/>
      <c r="I16" s="450"/>
      <c r="J16" s="450"/>
      <c r="K16" s="177"/>
      <c r="L16" s="451" t="s">
        <v>59</v>
      </c>
      <c r="M16" s="452"/>
      <c r="N16" s="452"/>
      <c r="O16" s="452"/>
      <c r="P16" s="452"/>
      <c r="Q16" s="452"/>
      <c r="R16" s="452"/>
      <c r="S16" s="452"/>
      <c r="T16" s="452"/>
      <c r="U16" s="452"/>
      <c r="V16" s="453"/>
      <c r="W16" s="178"/>
      <c r="X16" s="457" t="s">
        <v>45</v>
      </c>
      <c r="Y16" s="458"/>
      <c r="Z16" s="458"/>
      <c r="AA16" s="458"/>
      <c r="AB16" s="459"/>
      <c r="AC16" s="185"/>
      <c r="AD16" s="65"/>
      <c r="AE16" s="65"/>
      <c r="AT16" s="54"/>
      <c r="AU16" s="54"/>
      <c r="AV16" s="54"/>
      <c r="AW16" s="54"/>
    </row>
    <row r="17" spans="1:49" ht="48.75" customHeight="1" x14ac:dyDescent="0.2">
      <c r="A17" s="12"/>
      <c r="B17" s="175">
        <v>1</v>
      </c>
      <c r="C17" s="179">
        <v>1</v>
      </c>
      <c r="D17" s="400" t="s">
        <v>61</v>
      </c>
      <c r="E17" s="401"/>
      <c r="F17" s="401"/>
      <c r="G17" s="401"/>
      <c r="H17" s="401"/>
      <c r="I17" s="401"/>
      <c r="J17" s="401"/>
      <c r="K17" s="132"/>
      <c r="L17" s="318" t="s">
        <v>72</v>
      </c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126"/>
      <c r="X17" s="460" t="s">
        <v>58</v>
      </c>
      <c r="Y17" s="461"/>
      <c r="Z17" s="461"/>
      <c r="AA17" s="461"/>
      <c r="AB17" s="462"/>
      <c r="AC17" s="127"/>
      <c r="AD17" s="59"/>
      <c r="AE17" s="59"/>
      <c r="AT17" s="54"/>
      <c r="AU17" s="54"/>
      <c r="AV17" s="54"/>
      <c r="AW17" s="54"/>
    </row>
    <row r="18" spans="1:49" ht="30.75" customHeight="1" thickBot="1" x14ac:dyDescent="0.25">
      <c r="A18" s="12"/>
      <c r="B18" s="175">
        <f>B17+1</f>
        <v>2</v>
      </c>
      <c r="C18" s="180">
        <v>1</v>
      </c>
      <c r="D18" s="400" t="s">
        <v>62</v>
      </c>
      <c r="E18" s="401"/>
      <c r="F18" s="401"/>
      <c r="G18" s="401"/>
      <c r="H18" s="401"/>
      <c r="I18" s="401"/>
      <c r="J18" s="401"/>
      <c r="K18" s="132"/>
      <c r="L18" s="324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127"/>
      <c r="X18" s="463"/>
      <c r="Y18" s="464"/>
      <c r="Z18" s="464"/>
      <c r="AA18" s="464"/>
      <c r="AB18" s="465"/>
      <c r="AC18" s="127"/>
      <c r="AD18" s="59"/>
      <c r="AE18" s="59"/>
      <c r="AT18" s="54"/>
      <c r="AU18" s="54"/>
      <c r="AV18" s="54"/>
      <c r="AW18" s="54"/>
    </row>
    <row r="19" spans="1:49" ht="39.75" customHeight="1" x14ac:dyDescent="0.2">
      <c r="A19" s="12"/>
      <c r="B19" s="175">
        <f t="shared" ref="B19:B28" si="0">B18+1</f>
        <v>3</v>
      </c>
      <c r="C19" s="180">
        <v>1</v>
      </c>
      <c r="D19" s="400" t="s">
        <v>63</v>
      </c>
      <c r="E19" s="401"/>
      <c r="F19" s="401"/>
      <c r="G19" s="401"/>
      <c r="H19" s="401"/>
      <c r="I19" s="401"/>
      <c r="J19" s="401"/>
      <c r="K19" s="132"/>
      <c r="L19" s="318" t="s">
        <v>73</v>
      </c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127"/>
      <c r="X19" s="466" t="s">
        <v>74</v>
      </c>
      <c r="Y19" s="467"/>
      <c r="Z19" s="467"/>
      <c r="AA19" s="467"/>
      <c r="AB19" s="468"/>
      <c r="AC19" s="127"/>
      <c r="AD19" s="59"/>
      <c r="AE19" s="59"/>
      <c r="AT19" s="54"/>
      <c r="AU19" s="54"/>
      <c r="AV19" s="54"/>
      <c r="AW19" s="54"/>
    </row>
    <row r="20" spans="1:49" ht="25.5" customHeight="1" x14ac:dyDescent="0.2">
      <c r="A20" s="12"/>
      <c r="B20" s="175">
        <f t="shared" si="0"/>
        <v>4</v>
      </c>
      <c r="C20" s="180">
        <v>1</v>
      </c>
      <c r="D20" s="400" t="s">
        <v>64</v>
      </c>
      <c r="E20" s="401"/>
      <c r="F20" s="401"/>
      <c r="G20" s="401"/>
      <c r="H20" s="401"/>
      <c r="I20" s="401"/>
      <c r="J20" s="401"/>
      <c r="K20" s="132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3"/>
      <c r="W20" s="127"/>
      <c r="X20" s="314" t="s">
        <v>75</v>
      </c>
      <c r="Y20" s="315"/>
      <c r="Z20" s="315"/>
      <c r="AA20" s="315"/>
      <c r="AB20" s="316"/>
      <c r="AC20" s="127"/>
      <c r="AD20" s="59"/>
      <c r="AE20" s="59"/>
      <c r="AT20" s="54"/>
      <c r="AU20" s="54"/>
      <c r="AV20" s="54"/>
      <c r="AW20" s="54"/>
    </row>
    <row r="21" spans="1:49" ht="25.5" customHeight="1" x14ac:dyDescent="0.2">
      <c r="A21" s="12"/>
      <c r="B21" s="175">
        <f t="shared" si="0"/>
        <v>5</v>
      </c>
      <c r="C21" s="180">
        <v>1</v>
      </c>
      <c r="D21" s="400" t="s">
        <v>65</v>
      </c>
      <c r="E21" s="401"/>
      <c r="F21" s="401"/>
      <c r="G21" s="401"/>
      <c r="H21" s="401"/>
      <c r="I21" s="401"/>
      <c r="J21" s="401"/>
      <c r="K21" s="132"/>
      <c r="L21" s="321"/>
      <c r="M21" s="322"/>
      <c r="N21" s="322"/>
      <c r="O21" s="322"/>
      <c r="P21" s="322"/>
      <c r="Q21" s="322"/>
      <c r="R21" s="322"/>
      <c r="S21" s="322"/>
      <c r="T21" s="322"/>
      <c r="U21" s="322"/>
      <c r="V21" s="323"/>
      <c r="W21" s="127"/>
      <c r="X21" s="314" t="s">
        <v>58</v>
      </c>
      <c r="Y21" s="315"/>
      <c r="Z21" s="315"/>
      <c r="AA21" s="315"/>
      <c r="AB21" s="316"/>
      <c r="AC21" s="127"/>
      <c r="AD21" s="59"/>
      <c r="AE21" s="59"/>
      <c r="AT21" s="54"/>
      <c r="AU21" s="54"/>
      <c r="AV21" s="54"/>
      <c r="AW21" s="54"/>
    </row>
    <row r="22" spans="1:49" ht="39.75" customHeight="1" x14ac:dyDescent="0.2">
      <c r="A22" s="12"/>
      <c r="B22" s="175">
        <f t="shared" si="0"/>
        <v>6</v>
      </c>
      <c r="C22" s="180">
        <v>2</v>
      </c>
      <c r="D22" s="441" t="s">
        <v>164</v>
      </c>
      <c r="E22" s="442"/>
      <c r="F22" s="442"/>
      <c r="G22" s="442"/>
      <c r="H22" s="442"/>
      <c r="I22" s="442"/>
      <c r="J22" s="442"/>
      <c r="K22" s="132"/>
      <c r="L22" s="321"/>
      <c r="M22" s="322"/>
      <c r="N22" s="322"/>
      <c r="O22" s="322"/>
      <c r="P22" s="322"/>
      <c r="Q22" s="322"/>
      <c r="R22" s="322"/>
      <c r="S22" s="322"/>
      <c r="T22" s="322"/>
      <c r="U22" s="322"/>
      <c r="V22" s="323"/>
      <c r="W22" s="127"/>
      <c r="X22" s="314" t="s">
        <v>76</v>
      </c>
      <c r="Y22" s="315"/>
      <c r="Z22" s="315"/>
      <c r="AA22" s="315"/>
      <c r="AB22" s="316"/>
      <c r="AC22" s="127"/>
      <c r="AD22" s="59"/>
      <c r="AE22" s="59"/>
      <c r="AT22" s="54"/>
      <c r="AU22" s="54"/>
      <c r="AV22" s="54"/>
      <c r="AW22" s="54"/>
    </row>
    <row r="23" spans="1:49" ht="39.75" customHeight="1" x14ac:dyDescent="0.2">
      <c r="A23" s="12"/>
      <c r="B23" s="175">
        <f t="shared" si="0"/>
        <v>7</v>
      </c>
      <c r="C23" s="180">
        <v>1</v>
      </c>
      <c r="D23" s="441" t="s">
        <v>163</v>
      </c>
      <c r="E23" s="442"/>
      <c r="F23" s="442"/>
      <c r="G23" s="442"/>
      <c r="H23" s="442"/>
      <c r="I23" s="442"/>
      <c r="J23" s="442"/>
      <c r="K23" s="139"/>
      <c r="L23" s="324"/>
      <c r="M23" s="325"/>
      <c r="N23" s="325"/>
      <c r="O23" s="325"/>
      <c r="P23" s="325"/>
      <c r="Q23" s="325"/>
      <c r="R23" s="325"/>
      <c r="S23" s="325"/>
      <c r="T23" s="325"/>
      <c r="U23" s="325"/>
      <c r="V23" s="326"/>
      <c r="W23" s="127"/>
      <c r="X23" s="443" t="s">
        <v>75</v>
      </c>
      <c r="Y23" s="444"/>
      <c r="Z23" s="444"/>
      <c r="AA23" s="444"/>
      <c r="AB23" s="445"/>
      <c r="AC23" s="127"/>
      <c r="AD23" s="59"/>
      <c r="AE23" s="59"/>
      <c r="AT23" s="54"/>
      <c r="AU23" s="54"/>
      <c r="AV23" s="54"/>
      <c r="AW23" s="54"/>
    </row>
    <row r="24" spans="1:49" ht="42" customHeight="1" x14ac:dyDescent="0.2">
      <c r="A24" s="12"/>
      <c r="B24" s="175">
        <f t="shared" si="0"/>
        <v>8</v>
      </c>
      <c r="C24" s="181">
        <v>1</v>
      </c>
      <c r="D24" s="398" t="s">
        <v>67</v>
      </c>
      <c r="E24" s="399"/>
      <c r="F24" s="399"/>
      <c r="G24" s="399"/>
      <c r="H24" s="399"/>
      <c r="I24" s="399"/>
      <c r="J24" s="399"/>
      <c r="K24" s="140"/>
      <c r="L24" s="318" t="s">
        <v>56</v>
      </c>
      <c r="M24" s="319"/>
      <c r="N24" s="319"/>
      <c r="O24" s="319"/>
      <c r="P24" s="319"/>
      <c r="Q24" s="319"/>
      <c r="R24" s="319"/>
      <c r="S24" s="319"/>
      <c r="T24" s="319"/>
      <c r="U24" s="319"/>
      <c r="V24" s="320"/>
      <c r="W24" s="127"/>
      <c r="X24" s="446"/>
      <c r="Y24" s="447"/>
      <c r="Z24" s="447"/>
      <c r="AA24" s="447"/>
      <c r="AB24" s="448"/>
      <c r="AC24" s="127"/>
      <c r="AD24" s="59"/>
      <c r="AE24" s="59"/>
      <c r="AT24" s="54"/>
      <c r="AU24" s="54"/>
      <c r="AV24" s="54"/>
      <c r="AW24" s="54"/>
    </row>
    <row r="25" spans="1:49" ht="29.25" customHeight="1" x14ac:dyDescent="0.2">
      <c r="A25" s="12"/>
      <c r="B25" s="175">
        <f t="shared" si="0"/>
        <v>9</v>
      </c>
      <c r="C25" s="180">
        <v>1</v>
      </c>
      <c r="D25" s="400" t="s">
        <v>68</v>
      </c>
      <c r="E25" s="401"/>
      <c r="F25" s="401"/>
      <c r="G25" s="401"/>
      <c r="H25" s="401"/>
      <c r="I25" s="401"/>
      <c r="J25" s="401"/>
      <c r="K25" s="132"/>
      <c r="L25" s="321"/>
      <c r="M25" s="322"/>
      <c r="N25" s="322"/>
      <c r="O25" s="322"/>
      <c r="P25" s="322"/>
      <c r="Q25" s="322"/>
      <c r="R25" s="322"/>
      <c r="S25" s="322"/>
      <c r="T25" s="322"/>
      <c r="U25" s="322"/>
      <c r="V25" s="323"/>
      <c r="W25" s="128"/>
      <c r="X25" s="314" t="s">
        <v>77</v>
      </c>
      <c r="Y25" s="315"/>
      <c r="Z25" s="315"/>
      <c r="AA25" s="315"/>
      <c r="AB25" s="316"/>
      <c r="AC25" s="127"/>
      <c r="AD25" s="59"/>
      <c r="AE25" s="59"/>
      <c r="AT25" s="54"/>
      <c r="AU25" s="54"/>
      <c r="AV25" s="54"/>
      <c r="AW25" s="54"/>
    </row>
    <row r="26" spans="1:49" ht="28.5" customHeight="1" x14ac:dyDescent="0.2">
      <c r="A26" s="12"/>
      <c r="B26" s="175">
        <f t="shared" si="0"/>
        <v>10</v>
      </c>
      <c r="C26" s="180">
        <v>1</v>
      </c>
      <c r="D26" s="400" t="s">
        <v>69</v>
      </c>
      <c r="E26" s="401"/>
      <c r="F26" s="401"/>
      <c r="G26" s="401"/>
      <c r="H26" s="401"/>
      <c r="I26" s="401"/>
      <c r="J26" s="401"/>
      <c r="K26" s="132"/>
      <c r="L26" s="324"/>
      <c r="M26" s="325"/>
      <c r="N26" s="325"/>
      <c r="O26" s="325"/>
      <c r="P26" s="325"/>
      <c r="Q26" s="325"/>
      <c r="R26" s="325"/>
      <c r="S26" s="325"/>
      <c r="T26" s="325"/>
      <c r="U26" s="325"/>
      <c r="V26" s="326"/>
      <c r="W26" s="129"/>
      <c r="X26" s="314" t="s">
        <v>78</v>
      </c>
      <c r="Y26" s="315"/>
      <c r="Z26" s="315"/>
      <c r="AA26" s="315"/>
      <c r="AB26" s="316"/>
      <c r="AC26" s="127"/>
      <c r="AD26" s="59"/>
      <c r="AE26" s="59"/>
      <c r="AT26" s="54"/>
      <c r="AU26" s="54"/>
      <c r="AV26" s="54"/>
      <c r="AW26" s="54"/>
    </row>
    <row r="27" spans="1:49" ht="27.75" customHeight="1" x14ac:dyDescent="0.2">
      <c r="A27" s="12"/>
      <c r="B27" s="175">
        <f t="shared" si="0"/>
        <v>11</v>
      </c>
      <c r="C27" s="180">
        <v>2</v>
      </c>
      <c r="D27" s="400" t="s">
        <v>70</v>
      </c>
      <c r="E27" s="401"/>
      <c r="F27" s="401"/>
      <c r="G27" s="401"/>
      <c r="H27" s="401"/>
      <c r="I27" s="401"/>
      <c r="J27" s="401"/>
      <c r="K27" s="132"/>
      <c r="L27" s="318" t="s">
        <v>57</v>
      </c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130"/>
      <c r="X27" s="314" t="s">
        <v>58</v>
      </c>
      <c r="Y27" s="315"/>
      <c r="Z27" s="315"/>
      <c r="AA27" s="315"/>
      <c r="AB27" s="316"/>
      <c r="AC27" s="127"/>
      <c r="AD27" s="59"/>
      <c r="AE27" s="59"/>
      <c r="AT27" s="54"/>
      <c r="AU27" s="54"/>
      <c r="AV27" s="54"/>
      <c r="AW27" s="54"/>
    </row>
    <row r="28" spans="1:49" ht="42" customHeight="1" thickBot="1" x14ac:dyDescent="0.25">
      <c r="A28" s="12"/>
      <c r="B28" s="175">
        <f t="shared" si="0"/>
        <v>12</v>
      </c>
      <c r="C28" s="182">
        <v>2</v>
      </c>
      <c r="D28" s="439" t="s">
        <v>71</v>
      </c>
      <c r="E28" s="440"/>
      <c r="F28" s="440"/>
      <c r="G28" s="440"/>
      <c r="H28" s="440"/>
      <c r="I28" s="440"/>
      <c r="J28" s="440"/>
      <c r="K28" s="183"/>
      <c r="L28" s="327"/>
      <c r="M28" s="328"/>
      <c r="N28" s="328"/>
      <c r="O28" s="328"/>
      <c r="P28" s="328"/>
      <c r="Q28" s="328"/>
      <c r="R28" s="328"/>
      <c r="S28" s="328"/>
      <c r="T28" s="328"/>
      <c r="U28" s="328"/>
      <c r="V28" s="329"/>
      <c r="W28" s="184"/>
      <c r="X28" s="454" t="s">
        <v>78</v>
      </c>
      <c r="Y28" s="455"/>
      <c r="Z28" s="455"/>
      <c r="AA28" s="455"/>
      <c r="AB28" s="456"/>
      <c r="AC28" s="127"/>
      <c r="AD28" s="59"/>
      <c r="AE28" s="59"/>
      <c r="AT28" s="54"/>
      <c r="AU28" s="54"/>
      <c r="AV28" s="54"/>
      <c r="AW28" s="54"/>
    </row>
    <row r="29" spans="1:49" ht="13.5" thickBot="1" x14ac:dyDescent="0.25">
      <c r="A29" s="12"/>
      <c r="B29" s="82" t="s">
        <v>13</v>
      </c>
      <c r="C29" s="83">
        <f>SUM(C17:C28)</f>
        <v>15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61"/>
      <c r="AE29" s="61"/>
      <c r="AT29" s="55"/>
      <c r="AU29" s="55"/>
      <c r="AV29" s="55"/>
      <c r="AW29" s="55"/>
    </row>
    <row r="30" spans="1:49" ht="11.25" customHeight="1" x14ac:dyDescent="0.2">
      <c r="A30" s="12"/>
      <c r="B30" s="85"/>
      <c r="C30" s="8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60"/>
      <c r="AE30" s="60"/>
      <c r="AT30" s="55"/>
      <c r="AU30" s="55"/>
      <c r="AV30" s="55"/>
      <c r="AW30" s="55"/>
    </row>
    <row r="31" spans="1:49" ht="11.25" customHeight="1" x14ac:dyDescent="0.2">
      <c r="A31" s="12"/>
      <c r="B31" s="85"/>
      <c r="C31" s="89"/>
      <c r="D31" s="406"/>
      <c r="E31" s="408"/>
      <c r="F31" s="5">
        <f>C29</f>
        <v>15</v>
      </c>
      <c r="G31" s="81"/>
      <c r="H31" s="81"/>
      <c r="I31" s="81"/>
      <c r="J31" s="81"/>
      <c r="K31" s="81"/>
      <c r="L31" s="81"/>
      <c r="M31" s="81"/>
      <c r="N31" s="81"/>
      <c r="O31" s="9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59"/>
      <c r="AE31" s="59"/>
      <c r="AT31" s="55"/>
      <c r="AU31" s="55"/>
      <c r="AV31" s="55"/>
      <c r="AW31" s="55"/>
    </row>
    <row r="32" spans="1:49" ht="11.25" customHeight="1" x14ac:dyDescent="0.2">
      <c r="A32" s="12"/>
      <c r="B32" s="85"/>
      <c r="C32" s="89"/>
      <c r="D32" s="406" t="s">
        <v>6</v>
      </c>
      <c r="E32" s="408"/>
      <c r="F32" s="5">
        <f>F31*0.6</f>
        <v>9</v>
      </c>
      <c r="G32" s="81"/>
      <c r="H32" s="81"/>
      <c r="I32" s="81"/>
      <c r="J32" s="81"/>
      <c r="K32" s="81"/>
      <c r="L32" s="81"/>
      <c r="M32" s="81"/>
      <c r="N32" s="81"/>
      <c r="O32" s="9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61"/>
      <c r="AE32" s="61"/>
      <c r="AT32" s="34"/>
      <c r="AU32" s="34"/>
      <c r="AV32" s="34"/>
      <c r="AW32" s="34"/>
    </row>
    <row r="33" spans="1:54" ht="11.25" customHeight="1" thickBot="1" x14ac:dyDescent="0.25">
      <c r="A33" s="12"/>
      <c r="B33" s="85"/>
      <c r="C33" s="8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9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61"/>
      <c r="AE33" s="61"/>
      <c r="AT33" s="34"/>
      <c r="AU33" s="34"/>
      <c r="AV33" s="34"/>
      <c r="AW33" s="34"/>
    </row>
    <row r="34" spans="1:54" ht="14.25" customHeight="1" x14ac:dyDescent="0.2">
      <c r="A34" s="12"/>
      <c r="B34" s="85"/>
      <c r="C34" s="8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9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62"/>
      <c r="AE34" s="62"/>
      <c r="AK34" s="430" t="s">
        <v>51</v>
      </c>
      <c r="AL34" s="431"/>
      <c r="AM34" s="431"/>
      <c r="AN34" s="431"/>
      <c r="AO34" s="431"/>
      <c r="AP34" s="431"/>
      <c r="AQ34" s="431"/>
      <c r="AR34" s="432"/>
      <c r="AS34" s="123"/>
      <c r="AT34" s="34"/>
      <c r="AU34" s="34"/>
      <c r="AV34" s="34"/>
      <c r="AW34" s="34"/>
    </row>
    <row r="35" spans="1:54" ht="25.5" customHeight="1" thickBot="1" x14ac:dyDescent="0.3">
      <c r="A35" s="12"/>
      <c r="B35" s="85"/>
      <c r="C35" s="89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9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59"/>
      <c r="AE35" s="59"/>
      <c r="AG35" s="68"/>
      <c r="AH35" s="68"/>
      <c r="AI35" s="68"/>
      <c r="AJ35" s="68"/>
      <c r="AK35" s="433"/>
      <c r="AL35" s="434"/>
      <c r="AM35" s="434"/>
      <c r="AN35" s="434"/>
      <c r="AO35" s="434"/>
      <c r="AP35" s="434"/>
      <c r="AQ35" s="434"/>
      <c r="AR35" s="435"/>
      <c r="AS35" s="123"/>
      <c r="AT35" s="34"/>
      <c r="AU35" s="34"/>
      <c r="AV35" s="34"/>
      <c r="AW35" s="34"/>
    </row>
    <row r="36" spans="1:54" ht="24.75" customHeight="1" x14ac:dyDescent="0.25">
      <c r="A36" s="12"/>
      <c r="B36" s="85"/>
      <c r="C36" s="8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9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60"/>
      <c r="AE36" s="60"/>
      <c r="AG36" s="68"/>
      <c r="AH36" s="68"/>
      <c r="AI36" s="68"/>
      <c r="AJ36" s="68"/>
      <c r="AK36" s="340" t="str">
        <f>AK47</f>
        <v>Cs. de la Vida</v>
      </c>
      <c r="AL36" s="341"/>
      <c r="AM36" s="346" t="str">
        <f>AM47</f>
        <v>Cs. de la Vida: Cuerpo humano y Salud</v>
      </c>
      <c r="AN36" s="347"/>
      <c r="AO36" s="359" t="str">
        <f>AO47</f>
        <v>Cs. Físicas y Químicas</v>
      </c>
      <c r="AP36" s="360"/>
      <c r="AQ36" s="365" t="str">
        <f>AQ47</f>
        <v xml:space="preserve"> Ciencias de la Tierra y
el Universo</v>
      </c>
      <c r="AR36" s="366"/>
      <c r="AS36" s="96"/>
      <c r="AT36" s="34"/>
      <c r="AU36" s="34"/>
      <c r="AV36" s="34"/>
      <c r="AW36" s="34"/>
    </row>
    <row r="37" spans="1:54" ht="11.25" customHeight="1" x14ac:dyDescent="0.25">
      <c r="A37" s="12"/>
      <c r="B37" s="85"/>
      <c r="C37" s="8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9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59"/>
      <c r="AE37" s="59"/>
      <c r="AJ37" s="68"/>
      <c r="AK37" s="342"/>
      <c r="AL37" s="343"/>
      <c r="AM37" s="348"/>
      <c r="AN37" s="349"/>
      <c r="AO37" s="361"/>
      <c r="AP37" s="362"/>
      <c r="AQ37" s="367"/>
      <c r="AR37" s="368"/>
      <c r="AS37" s="96"/>
      <c r="AT37" s="34"/>
      <c r="AU37" s="34"/>
      <c r="AV37" s="34"/>
      <c r="AW37" s="34"/>
    </row>
    <row r="38" spans="1:54" ht="27" customHeight="1" thickBot="1" x14ac:dyDescent="0.3">
      <c r="A38" s="12"/>
      <c r="B38" s="85"/>
      <c r="C38" s="8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9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60"/>
      <c r="AE38" s="60"/>
      <c r="AG38" s="68"/>
      <c r="AH38" s="68"/>
      <c r="AI38" s="68"/>
      <c r="AJ38" s="68"/>
      <c r="AK38" s="344"/>
      <c r="AL38" s="345"/>
      <c r="AM38" s="350"/>
      <c r="AN38" s="351"/>
      <c r="AO38" s="363"/>
      <c r="AP38" s="364"/>
      <c r="AQ38" s="369"/>
      <c r="AR38" s="370"/>
      <c r="AS38" s="96"/>
      <c r="AT38" s="34"/>
      <c r="AU38" s="34"/>
      <c r="AV38" s="34"/>
      <c r="AW38" s="34"/>
    </row>
    <row r="39" spans="1:54" ht="45.75" customHeight="1" thickBot="1" x14ac:dyDescent="0.25">
      <c r="A39" s="12"/>
      <c r="B39" s="57"/>
      <c r="C39" s="84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76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60"/>
      <c r="AE39" s="78"/>
      <c r="AG39" s="69"/>
      <c r="AH39" s="69"/>
      <c r="AI39" s="69"/>
      <c r="AJ39" s="69"/>
      <c r="AK39" s="148" t="s">
        <v>26</v>
      </c>
      <c r="AL39" s="149" t="s">
        <v>27</v>
      </c>
      <c r="AM39" s="150" t="s">
        <v>26</v>
      </c>
      <c r="AN39" s="150" t="s">
        <v>27</v>
      </c>
      <c r="AO39" s="151" t="s">
        <v>26</v>
      </c>
      <c r="AP39" s="151" t="s">
        <v>27</v>
      </c>
      <c r="AQ39" s="152" t="s">
        <v>26</v>
      </c>
      <c r="AR39" s="153" t="s">
        <v>27</v>
      </c>
      <c r="AS39" s="97"/>
      <c r="AT39" s="34"/>
      <c r="AU39" s="34"/>
      <c r="AV39" s="34"/>
      <c r="AW39" s="34" t="s">
        <v>31</v>
      </c>
    </row>
    <row r="40" spans="1:54" ht="12.75" customHeight="1" x14ac:dyDescent="0.25">
      <c r="A40" s="12"/>
      <c r="D40" s="12"/>
      <c r="E40" s="34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165"/>
      <c r="AH40" s="165"/>
      <c r="AI40" s="165"/>
      <c r="AJ40" s="164" t="s">
        <v>80</v>
      </c>
      <c r="AK40" s="166">
        <f>COUNTIF($AL$51:$AL$97, "B")</f>
        <v>0</v>
      </c>
      <c r="AL40" s="70" t="e">
        <f>COUNTIF($AL$51:$AL$97,"B")/COUNTIF($E$51:$E$97,"P")</f>
        <v>#DIV/0!</v>
      </c>
      <c r="AM40" s="154">
        <f>COUNTIF($AN$51:$AN$97,"B")</f>
        <v>0</v>
      </c>
      <c r="AN40" s="70" t="e">
        <f>COUNTIF($AN$51:$AN$97,"B")/COUNTIF($E$51:$E$97,"P")</f>
        <v>#DIV/0!</v>
      </c>
      <c r="AO40" s="154">
        <f>COUNTIF($AP$51:$AP$97,"B")</f>
        <v>0</v>
      </c>
      <c r="AP40" s="70" t="e">
        <f>COUNTIF($AP$51:$AP$97,"B")/COUNTIF($E$51:$E$97,"P")</f>
        <v>#DIV/0!</v>
      </c>
      <c r="AQ40" s="154">
        <f>COUNTIF($AR$51:$AR$97,"B")</f>
        <v>0</v>
      </c>
      <c r="AR40" s="70" t="e">
        <f>COUNTIF($AR$51:$AR$97,"B")/COUNTIF($E$51:$E$97,"P")</f>
        <v>#DIV/0!</v>
      </c>
      <c r="AS40" s="98"/>
      <c r="AU40" s="34"/>
      <c r="AV40" s="34"/>
      <c r="AW40" s="34"/>
      <c r="AX40" s="34"/>
      <c r="BA40" s="52"/>
      <c r="BB40" s="52"/>
    </row>
    <row r="41" spans="1:54" ht="12.75" customHeight="1" x14ac:dyDescent="0.25">
      <c r="B41" s="12"/>
      <c r="C41" s="12"/>
      <c r="I41" s="52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AG41" s="165"/>
      <c r="AH41" s="165"/>
      <c r="AI41" s="165"/>
      <c r="AJ41" s="168" t="s">
        <v>81</v>
      </c>
      <c r="AK41" s="166">
        <f>COUNTIF($AL$51:$AL$97, "MB")</f>
        <v>0</v>
      </c>
      <c r="AL41" s="70" t="e">
        <f>COUNTIF($AL$51:$AL$97,"MB")/COUNTIF($E$51:$E$97,"P")</f>
        <v>#DIV/0!</v>
      </c>
      <c r="AM41" s="154">
        <f>COUNTIF($AN$51:$AN$97,"MB")</f>
        <v>0</v>
      </c>
      <c r="AN41" s="70" t="e">
        <f>COUNTIF($AN$51:$AN$97,"MB")/COUNTIF($E$51:$E$97,"P")</f>
        <v>#DIV/0!</v>
      </c>
      <c r="AO41" s="154">
        <f>COUNTIF($AP$51:$AP$97,"MB")</f>
        <v>0</v>
      </c>
      <c r="AP41" s="70" t="e">
        <f>COUNTIF($AP$51:$AP$97,"MB")/COUNTIF($E$51:$E$97,"P")</f>
        <v>#DIV/0!</v>
      </c>
      <c r="AQ41" s="154">
        <f>COUNTIF($AR$51:$AR$97,"MB")</f>
        <v>0</v>
      </c>
      <c r="AR41" s="70" t="e">
        <f>COUNTIF($AR$51:$AR$97,"MB")/COUNTIF($E$51:$E$97,"P")</f>
        <v>#DIV/0!</v>
      </c>
      <c r="AS41" s="98"/>
    </row>
    <row r="42" spans="1:54" ht="12.75" customHeight="1" x14ac:dyDescent="0.25">
      <c r="D42" s="12"/>
      <c r="E42" s="34"/>
      <c r="F42" s="12"/>
      <c r="G42" s="2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AG42" s="165"/>
      <c r="AH42" s="165"/>
      <c r="AI42" s="165"/>
      <c r="AJ42" s="168" t="s">
        <v>82</v>
      </c>
      <c r="AK42" s="166">
        <f>COUNTIF($AL$51:$AL$97, "MA")</f>
        <v>0</v>
      </c>
      <c r="AL42" s="70" t="e">
        <f>COUNTIF($AL$51:$AL$97,"MA")/COUNTIF($E$51:$E$97,"P")</f>
        <v>#DIV/0!</v>
      </c>
      <c r="AM42" s="154">
        <f>COUNTIF($AN$51:$AN$97,"MA")</f>
        <v>0</v>
      </c>
      <c r="AN42" s="70" t="e">
        <f>COUNTIF($AN$51:$AN$97,"MA")/COUNTIF($E$51:$E$97,"P")</f>
        <v>#DIV/0!</v>
      </c>
      <c r="AO42" s="154">
        <f>COUNTIF($AP$51:$AP$97,"MA")</f>
        <v>0</v>
      </c>
      <c r="AP42" s="70" t="e">
        <f>COUNTIF($AP$51:$AP$97,"MA")/COUNTIF($E$51:$E$97,"P")</f>
        <v>#DIV/0!</v>
      </c>
      <c r="AQ42" s="154">
        <f>COUNTIF($AR$51:$AR$97,"MA")</f>
        <v>0</v>
      </c>
      <c r="AR42" s="70" t="e">
        <f>COUNTIF($AR$51:$AR$97,"MA")/COUNTIF($E$51:$E$97,"P")</f>
        <v>#DIV/0!</v>
      </c>
      <c r="AS42" s="98"/>
    </row>
    <row r="43" spans="1:54" ht="12.75" customHeight="1" thickBot="1" x14ac:dyDescent="0.3">
      <c r="C43" s="12"/>
      <c r="D43" s="35"/>
      <c r="E43" s="58"/>
      <c r="F43" s="35"/>
      <c r="G43" s="75"/>
      <c r="H43" s="12"/>
      <c r="I43" s="12"/>
      <c r="AG43" s="165"/>
      <c r="AH43" s="165"/>
      <c r="AI43" s="165"/>
      <c r="AJ43" s="169" t="s">
        <v>83</v>
      </c>
      <c r="AK43" s="167">
        <f>COUNTIF($AL$51:$AL$97, "A")</f>
        <v>0</v>
      </c>
      <c r="AL43" s="71" t="e">
        <f>COUNTIF($AL$51:$AL$97,"A")/COUNTIF($E$51:$E$97,"P")</f>
        <v>#DIV/0!</v>
      </c>
      <c r="AM43" s="155">
        <f>COUNTIF($AN$51:$AN$97,"A")</f>
        <v>0</v>
      </c>
      <c r="AN43" s="71" t="e">
        <f>COUNTIF($AN$51:$AN$97,"A")/COUNTIF($E$51:$E$97,"P")</f>
        <v>#DIV/0!</v>
      </c>
      <c r="AO43" s="155">
        <f>COUNTIF($AP$51:$AP$97,"A")</f>
        <v>0</v>
      </c>
      <c r="AP43" s="71" t="e">
        <f>COUNTIF($AP$51:$AP$97,"A")/COUNTIF($E$51:$E$97,"P")</f>
        <v>#DIV/0!</v>
      </c>
      <c r="AQ43" s="155">
        <f>COUNTIF($AR$51:$AR$97,"A")</f>
        <v>0</v>
      </c>
      <c r="AR43" s="71" t="e">
        <f>COUNTIF($AR$51:$AR$97,"A")/COUNTIF($E$51:$E$97,"P")</f>
        <v>#DIV/0!</v>
      </c>
      <c r="AS43" s="98"/>
    </row>
    <row r="44" spans="1:54" ht="12.75" customHeight="1" x14ac:dyDescent="0.2">
      <c r="C44" s="12"/>
      <c r="D44" s="35"/>
      <c r="E44" s="58"/>
      <c r="F44" s="124" t="s">
        <v>43</v>
      </c>
      <c r="G44" s="75"/>
      <c r="H44" s="12"/>
      <c r="I44" s="12"/>
    </row>
    <row r="45" spans="1:54" ht="12.75" customHeight="1" thickBot="1" x14ac:dyDescent="0.25">
      <c r="C45" s="12"/>
      <c r="D45" s="91"/>
      <c r="E45" s="91"/>
      <c r="F45" s="57"/>
      <c r="G45" s="75"/>
      <c r="H45" s="12"/>
      <c r="I45" s="12"/>
    </row>
    <row r="46" spans="1:54" ht="17.25" customHeight="1" x14ac:dyDescent="0.2">
      <c r="D46" s="12"/>
      <c r="E46" s="34" t="s">
        <v>31</v>
      </c>
      <c r="F46" s="14"/>
      <c r="G46" s="113"/>
      <c r="H46" s="14"/>
      <c r="I46" s="14"/>
      <c r="J46" s="14"/>
      <c r="K46" s="14"/>
      <c r="L46" s="14"/>
      <c r="M46" s="14"/>
      <c r="N46" s="14"/>
      <c r="O46" s="14"/>
      <c r="P46" s="14" t="s">
        <v>41</v>
      </c>
      <c r="Q46" s="14"/>
      <c r="R46" s="14"/>
      <c r="S46" s="14"/>
      <c r="T46" s="114"/>
      <c r="U46" s="14"/>
      <c r="V46" s="14"/>
      <c r="W46" s="14"/>
      <c r="X46" s="114"/>
      <c r="Y46" s="14"/>
      <c r="Z46" s="14" t="s">
        <v>41</v>
      </c>
      <c r="AA46" s="14"/>
      <c r="AB46" s="14" t="s">
        <v>41</v>
      </c>
      <c r="AC46" s="14"/>
      <c r="AD46" s="2"/>
      <c r="AE46" s="2"/>
      <c r="AF46" s="2"/>
      <c r="AG46" s="2"/>
      <c r="AH46" s="12"/>
      <c r="AI46" s="12"/>
      <c r="AJ46" s="12"/>
      <c r="AK46" s="330" t="s">
        <v>48</v>
      </c>
      <c r="AL46" s="331"/>
      <c r="AM46" s="331"/>
      <c r="AN46" s="331"/>
      <c r="AO46" s="331"/>
      <c r="AP46" s="331"/>
      <c r="AQ46" s="331"/>
      <c r="AR46" s="332"/>
      <c r="AS46" s="99"/>
      <c r="AT46" s="12"/>
      <c r="AU46" s="411" t="s">
        <v>79</v>
      </c>
      <c r="AV46" s="411"/>
      <c r="AW46" s="411"/>
      <c r="AX46" s="411"/>
    </row>
    <row r="47" spans="1:54" ht="59.25" customHeight="1" x14ac:dyDescent="0.2">
      <c r="B47" s="12"/>
      <c r="C47" s="12"/>
      <c r="D47" s="12"/>
      <c r="E47" s="43"/>
      <c r="F47" s="427" t="s">
        <v>40</v>
      </c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9"/>
      <c r="AD47" s="354" t="s">
        <v>17</v>
      </c>
      <c r="AE47" s="354" t="s">
        <v>18</v>
      </c>
      <c r="AF47" s="419" t="s">
        <v>12</v>
      </c>
      <c r="AG47" s="416" t="s">
        <v>10</v>
      </c>
      <c r="AH47" s="162"/>
      <c r="AI47" s="162"/>
      <c r="AJ47" s="67"/>
      <c r="AK47" s="336" t="s">
        <v>49</v>
      </c>
      <c r="AL47" s="337"/>
      <c r="AM47" s="424" t="s">
        <v>53</v>
      </c>
      <c r="AN47" s="424"/>
      <c r="AO47" s="425" t="s">
        <v>50</v>
      </c>
      <c r="AP47" s="425"/>
      <c r="AQ47" s="338" t="s">
        <v>54</v>
      </c>
      <c r="AR47" s="339"/>
      <c r="AS47" s="96"/>
      <c r="AT47" s="67"/>
      <c r="AU47" s="413" t="s">
        <v>32</v>
      </c>
      <c r="AV47" s="413" t="s">
        <v>33</v>
      </c>
      <c r="AW47" s="413" t="s">
        <v>34</v>
      </c>
      <c r="AX47" s="413" t="s">
        <v>35</v>
      </c>
    </row>
    <row r="48" spans="1:54" ht="12.75" hidden="1" customHeight="1" thickBot="1" x14ac:dyDescent="0.3">
      <c r="B48" s="12"/>
      <c r="C48" s="12"/>
      <c r="D48" s="12"/>
      <c r="E48" s="107" t="s">
        <v>19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55"/>
      <c r="AE48" s="355"/>
      <c r="AF48" s="420"/>
      <c r="AG48" s="417"/>
      <c r="AH48" s="162"/>
      <c r="AI48" s="162"/>
      <c r="AJ48" s="67"/>
      <c r="AK48" s="426"/>
      <c r="AL48" s="426"/>
      <c r="AM48" s="334"/>
      <c r="AN48" s="335"/>
      <c r="AO48" s="334"/>
      <c r="AP48" s="335"/>
      <c r="AQ48" s="334"/>
      <c r="AR48" s="335"/>
      <c r="AS48" s="93"/>
      <c r="AT48" s="67"/>
      <c r="AU48" s="414"/>
      <c r="AV48" s="414"/>
      <c r="AW48" s="414"/>
      <c r="AX48" s="414"/>
    </row>
    <row r="49" spans="1:50" ht="12.75" hidden="1" customHeight="1" x14ac:dyDescent="0.25">
      <c r="B49" s="2"/>
      <c r="C49" s="2"/>
      <c r="D49" s="2"/>
      <c r="E49" s="44"/>
      <c r="F49" s="6">
        <v>1</v>
      </c>
      <c r="G49" s="6"/>
      <c r="H49" s="6">
        <v>1</v>
      </c>
      <c r="I49" s="6"/>
      <c r="J49" s="6">
        <v>1</v>
      </c>
      <c r="K49" s="6"/>
      <c r="L49" s="6">
        <v>1</v>
      </c>
      <c r="M49" s="6"/>
      <c r="N49" s="6">
        <v>1</v>
      </c>
      <c r="O49" s="6"/>
      <c r="P49" s="6">
        <v>2</v>
      </c>
      <c r="Q49" s="6"/>
      <c r="R49" s="6">
        <v>1</v>
      </c>
      <c r="S49" s="6"/>
      <c r="T49" s="6">
        <v>1</v>
      </c>
      <c r="U49" s="6"/>
      <c r="V49" s="6">
        <v>1</v>
      </c>
      <c r="W49" s="6"/>
      <c r="X49" s="6">
        <v>1</v>
      </c>
      <c r="Y49" s="6"/>
      <c r="Z49" s="6">
        <v>2</v>
      </c>
      <c r="AA49" s="6"/>
      <c r="AB49" s="6">
        <v>2</v>
      </c>
      <c r="AC49" s="6"/>
      <c r="AD49" s="355"/>
      <c r="AE49" s="355"/>
      <c r="AF49" s="420"/>
      <c r="AG49" s="417"/>
      <c r="AH49" s="162"/>
      <c r="AI49" s="162"/>
      <c r="AJ49" s="67"/>
      <c r="AK49" s="333"/>
      <c r="AL49" s="333"/>
      <c r="AM49" s="422"/>
      <c r="AN49" s="423"/>
      <c r="AO49" s="422"/>
      <c r="AP49" s="423"/>
      <c r="AQ49" s="422"/>
      <c r="AR49" s="423"/>
      <c r="AS49" s="93"/>
      <c r="AT49" s="67"/>
      <c r="AU49" s="414"/>
      <c r="AV49" s="414"/>
      <c r="AW49" s="414"/>
      <c r="AX49" s="414"/>
    </row>
    <row r="50" spans="1:50" ht="50.25" customHeight="1" thickBot="1" x14ac:dyDescent="0.25">
      <c r="A50" s="3"/>
      <c r="B50" s="11" t="s">
        <v>4</v>
      </c>
      <c r="C50" s="412" t="s">
        <v>8</v>
      </c>
      <c r="D50" s="412"/>
      <c r="E50" s="92" t="s">
        <v>30</v>
      </c>
      <c r="F50" s="158">
        <v>1</v>
      </c>
      <c r="G50" s="131"/>
      <c r="H50" s="158">
        <v>2</v>
      </c>
      <c r="I50" s="131"/>
      <c r="J50" s="157">
        <v>3</v>
      </c>
      <c r="K50" s="131"/>
      <c r="L50" s="157">
        <v>4</v>
      </c>
      <c r="M50" s="131"/>
      <c r="N50" s="157">
        <v>5</v>
      </c>
      <c r="O50" s="131"/>
      <c r="P50" s="157">
        <v>6</v>
      </c>
      <c r="Q50" s="131"/>
      <c r="R50" s="157">
        <v>7</v>
      </c>
      <c r="S50" s="131"/>
      <c r="T50" s="159">
        <v>8</v>
      </c>
      <c r="U50" s="131"/>
      <c r="V50" s="159">
        <v>9</v>
      </c>
      <c r="W50" s="131"/>
      <c r="X50" s="159">
        <v>10</v>
      </c>
      <c r="Y50" s="131"/>
      <c r="Z50" s="160">
        <v>11</v>
      </c>
      <c r="AA50" s="131"/>
      <c r="AB50" s="160">
        <v>12</v>
      </c>
      <c r="AC50" s="131"/>
      <c r="AD50" s="356"/>
      <c r="AE50" s="410"/>
      <c r="AF50" s="421"/>
      <c r="AG50" s="418"/>
      <c r="AH50" s="303" t="s">
        <v>84</v>
      </c>
      <c r="AI50" s="303" t="s">
        <v>85</v>
      </c>
      <c r="AJ50" s="304" t="s">
        <v>86</v>
      </c>
      <c r="AK50" s="148" t="s">
        <v>52</v>
      </c>
      <c r="AL50" s="149" t="s">
        <v>10</v>
      </c>
      <c r="AM50" s="150" t="s">
        <v>52</v>
      </c>
      <c r="AN50" s="150" t="s">
        <v>10</v>
      </c>
      <c r="AO50" s="151" t="s">
        <v>52</v>
      </c>
      <c r="AP50" s="151" t="s">
        <v>10</v>
      </c>
      <c r="AQ50" s="152" t="s">
        <v>52</v>
      </c>
      <c r="AR50" s="153" t="s">
        <v>10</v>
      </c>
      <c r="AS50" s="96"/>
      <c r="AT50" s="67"/>
      <c r="AU50" s="415"/>
      <c r="AV50" s="415"/>
      <c r="AW50" s="415"/>
      <c r="AX50" s="415"/>
    </row>
    <row r="51" spans="1:50" ht="12.75" customHeight="1" x14ac:dyDescent="0.2">
      <c r="A51" s="3"/>
      <c r="B51" s="5">
        <v>1</v>
      </c>
      <c r="C51" s="372"/>
      <c r="D51" s="373"/>
      <c r="E51" s="13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109"/>
      <c r="S51" s="110"/>
      <c r="T51" s="109"/>
      <c r="U51" s="109"/>
      <c r="V51" s="109"/>
      <c r="W51" s="109"/>
      <c r="X51" s="109"/>
      <c r="Y51" s="109"/>
      <c r="Z51" s="109"/>
      <c r="AA51" s="110"/>
      <c r="AB51" s="109"/>
      <c r="AC51" s="110"/>
      <c r="AD51" s="5">
        <f>IF((E51="P"),SUM(F51:AB51),0)</f>
        <v>0</v>
      </c>
      <c r="AE51" s="108">
        <f>(AD51)/F$31</f>
        <v>0</v>
      </c>
      <c r="AF51" s="10">
        <f>IF(AD51&gt;=F$32,0.5*AD51-0.5,0.222222*AD51+2)</f>
        <v>2</v>
      </c>
      <c r="AG51" s="63">
        <f>IF($E$51:$E$97="P",IF(AE51&lt;=25%,"B",IF(AE51&lt;=50%,"MB",IF(AE51&lt;=75%,"MA",IF(AE51&lt;=100%,"A")))),0)</f>
        <v>0</v>
      </c>
      <c r="AH51" s="305" t="str">
        <f>IF((E51="P"),IFERROR(ROUND(AF51-$AF$100,1),""),"")</f>
        <v/>
      </c>
      <c r="AI51" s="306" t="str">
        <f>IF((E51="P"),IFERROR(ROUND(POWER(AH51,2),3),""),"")</f>
        <v/>
      </c>
      <c r="AJ51" s="307">
        <f>SUM(AI51:AI97)</f>
        <v>0</v>
      </c>
      <c r="AK51" s="147">
        <f>IF(E51="P",(SUM(J51:R51)),0)/6</f>
        <v>0</v>
      </c>
      <c r="AL51" s="63">
        <f>IF($E$51:$E$97="P",IF(AK51&lt;=0.25,"B",IF(AK51&lt;=0.5,"MB",IF(AK51&lt;=0.75,"MA",IF(AK51&lt;=1,"A")))),0)</f>
        <v>0</v>
      </c>
      <c r="AM51" s="125">
        <f>IF(E51="P",SUM(F51:H51),0)/2</f>
        <v>0</v>
      </c>
      <c r="AN51" s="63">
        <f>IF($E$51:$E$97="P",IF(AM51&lt;=0.25,"B",IF(AM51&lt;=0.5,"MB",IF(AM51&lt;=0.75,"MA",IF(AM51&lt;=1,"A")))),0)</f>
        <v>0</v>
      </c>
      <c r="AO51" s="125">
        <f>IF(E51="P",(SUM(T51:X51)),0)/3</f>
        <v>0</v>
      </c>
      <c r="AP51" s="63">
        <f>IF($E$51:$E$97="P",IF(AO51&lt;=0.25,"B",IF(AO51&lt;=0.5,"MB",IF(AO51&lt;=0.75,"MA",IF(AO51&lt;=1,"A")))),0)</f>
        <v>0</v>
      </c>
      <c r="AQ51" s="125">
        <f>IF(E51="p",((SUM(Z51:AB51))),0)/4</f>
        <v>0</v>
      </c>
      <c r="AR51" s="142">
        <f>IF($E$51:$E$97="P",IF(AQ51&lt;=0.25,"B",IF(AQ51&lt;=0.5,"MB",IF(AQ51&lt;=0.75,"MA",IF(AQ51&lt;=1,"A")))),0)</f>
        <v>0</v>
      </c>
      <c r="AS51" s="85"/>
      <c r="AT51" s="57"/>
      <c r="AU51" s="5">
        <f>COUNTIF($AG$51:$AG$97,"B")</f>
        <v>0</v>
      </c>
      <c r="AV51" s="5">
        <f>COUNTIF($AG$51:$AG$97,"MB")</f>
        <v>0</v>
      </c>
      <c r="AW51" s="5">
        <f>COUNTIF($AG$51:$AG$97,"MA")</f>
        <v>0</v>
      </c>
      <c r="AX51" s="5">
        <f>COUNTIF($AG$51:$AG$97,"A")</f>
        <v>0</v>
      </c>
    </row>
    <row r="52" spans="1:50" ht="12.75" customHeight="1" x14ac:dyDescent="0.2">
      <c r="A52" s="3"/>
      <c r="B52" s="5">
        <v>2</v>
      </c>
      <c r="C52" s="372"/>
      <c r="D52" s="373"/>
      <c r="E52" s="13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09"/>
      <c r="S52" s="110"/>
      <c r="T52" s="109"/>
      <c r="U52" s="109"/>
      <c r="V52" s="109"/>
      <c r="W52" s="109"/>
      <c r="X52" s="109"/>
      <c r="Y52" s="109"/>
      <c r="Z52" s="109"/>
      <c r="AA52" s="110"/>
      <c r="AB52" s="109"/>
      <c r="AC52" s="110"/>
      <c r="AD52" s="5">
        <f t="shared" ref="AD52:AD97" si="1">IF((E52="P"),SUM(F52:AB52),0)</f>
        <v>0</v>
      </c>
      <c r="AE52" s="108">
        <f t="shared" ref="AE52:AE97" si="2">(AD52)/F$31</f>
        <v>0</v>
      </c>
      <c r="AF52" s="10">
        <f t="shared" ref="AF52:AF97" si="3">IF(AD52&gt;=F$32,0.5*AD52-0.5,0.222222*AD52+2)</f>
        <v>2</v>
      </c>
      <c r="AG52" s="63">
        <f t="shared" ref="AG52:AG97" si="4">IF($E$51:$E$97="P",IF(AE52&lt;=25%,"B",IF(AE52&lt;=50%,"MB",IF(AE52&lt;=75%,"MA",IF(AE52&lt;=100%,"A")))),0)</f>
        <v>0</v>
      </c>
      <c r="AH52" s="305" t="str">
        <f t="shared" ref="AH52:AH97" si="5">IF((E52="P"),IFERROR(ROUND(AF52-$AF$100,1),""),"")</f>
        <v/>
      </c>
      <c r="AI52" s="306" t="str">
        <f t="shared" ref="AI52:AI97" si="6">IF((E52="P"),IFERROR(ROUND(POWER(AH52,2),3),""),"")</f>
        <v/>
      </c>
      <c r="AJ52" s="308">
        <f>COUNTIF(E51:E97,"=P")</f>
        <v>0</v>
      </c>
      <c r="AK52" s="141">
        <f t="shared" ref="AK52:AK97" si="7">IF(E52="P",(SUM(J52:R52)),0)/6</f>
        <v>0</v>
      </c>
      <c r="AL52" s="63">
        <f t="shared" ref="AL52:AL97" si="8">IF($E$51:$E$97="P",IF(AK52&lt;=0.25,"B",IF(AK52&lt;=0.5,"MB",IF(AK52&lt;=0.75,"MA",IF(AK52&lt;=1,"A")))),0)</f>
        <v>0</v>
      </c>
      <c r="AM52" s="125">
        <f t="shared" ref="AM52:AM97" si="9">IF(E52="P",SUM(F52:H52),0)/2</f>
        <v>0</v>
      </c>
      <c r="AN52" s="63">
        <f t="shared" ref="AN52:AN97" si="10">IF($E$51:$E$97="P",IF(AM52&lt;=0.25,"B",IF(AM52&lt;=0.5,"MB",IF(AM52&lt;=0.75,"MA",IF(AM52&lt;=1,"A")))),0)</f>
        <v>0</v>
      </c>
      <c r="AO52" s="125">
        <f t="shared" ref="AO52:AO97" si="11">IF(E52="P",(SUM(T52:X52)),0)/3</f>
        <v>0</v>
      </c>
      <c r="AP52" s="63">
        <f t="shared" ref="AP52:AP97" si="12">IF($E$51:$E$97="P",IF(AO52&lt;=0.25,"B",IF(AO52&lt;=0.5,"MB",IF(AO52&lt;=0.75,"MA",IF(AO52&lt;=1,"A")))),0)</f>
        <v>0</v>
      </c>
      <c r="AQ52" s="125">
        <f t="shared" ref="AQ52:AQ97" si="13">IF(E52="p",((SUM(Z52:AB52))),0)/4</f>
        <v>0</v>
      </c>
      <c r="AR52" s="142">
        <f t="shared" ref="AR52:AR97" si="14">IF($E$51:$E$97="P",IF(AQ52&lt;=0.25,"B",IF(AQ52&lt;=0.5,"MB",IF(AQ52&lt;=0.75,"MA",IF(AQ52&lt;=1,"A")))),0)</f>
        <v>0</v>
      </c>
      <c r="AS52" s="85"/>
      <c r="AT52" s="57"/>
      <c r="AU52" s="104" t="e">
        <f>AU51/$F$11</f>
        <v>#DIV/0!</v>
      </c>
      <c r="AV52" s="104" t="e">
        <f>AV51/$F$11</f>
        <v>#DIV/0!</v>
      </c>
      <c r="AW52" s="104" t="e">
        <f>AW51/$F$11</f>
        <v>#DIV/0!</v>
      </c>
      <c r="AX52" s="104" t="e">
        <f>AX51/$F$11</f>
        <v>#DIV/0!</v>
      </c>
    </row>
    <row r="53" spans="1:50" ht="12.75" customHeight="1" x14ac:dyDescent="0.2">
      <c r="A53" s="3"/>
      <c r="B53" s="5">
        <v>3</v>
      </c>
      <c r="C53" s="372"/>
      <c r="D53" s="373"/>
      <c r="E53" s="13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09"/>
      <c r="S53" s="110"/>
      <c r="T53" s="109"/>
      <c r="U53" s="109"/>
      <c r="V53" s="109"/>
      <c r="W53" s="109"/>
      <c r="X53" s="109"/>
      <c r="Y53" s="109"/>
      <c r="Z53" s="109"/>
      <c r="AA53" s="110"/>
      <c r="AB53" s="109"/>
      <c r="AC53" s="110"/>
      <c r="AD53" s="5">
        <f t="shared" si="1"/>
        <v>0</v>
      </c>
      <c r="AE53" s="108">
        <f t="shared" si="2"/>
        <v>0</v>
      </c>
      <c r="AF53" s="10">
        <f t="shared" si="3"/>
        <v>2</v>
      </c>
      <c r="AG53" s="63">
        <f t="shared" si="4"/>
        <v>0</v>
      </c>
      <c r="AH53" s="305" t="str">
        <f t="shared" si="5"/>
        <v/>
      </c>
      <c r="AI53" s="306" t="str">
        <f t="shared" si="6"/>
        <v/>
      </c>
      <c r="AJ53" s="308"/>
      <c r="AK53" s="141">
        <f t="shared" si="7"/>
        <v>0</v>
      </c>
      <c r="AL53" s="63">
        <f t="shared" si="8"/>
        <v>0</v>
      </c>
      <c r="AM53" s="125">
        <f t="shared" si="9"/>
        <v>0</v>
      </c>
      <c r="AN53" s="63">
        <f t="shared" si="10"/>
        <v>0</v>
      </c>
      <c r="AO53" s="125">
        <f t="shared" si="11"/>
        <v>0</v>
      </c>
      <c r="AP53" s="63">
        <f t="shared" si="12"/>
        <v>0</v>
      </c>
      <c r="AQ53" s="125">
        <f t="shared" si="13"/>
        <v>0</v>
      </c>
      <c r="AR53" s="142">
        <f t="shared" si="14"/>
        <v>0</v>
      </c>
      <c r="AS53" s="85"/>
      <c r="AT53" s="57"/>
      <c r="AU53" s="57"/>
      <c r="AV53" s="57"/>
      <c r="AW53" s="57"/>
      <c r="AX53" s="12"/>
    </row>
    <row r="54" spans="1:50" ht="12.75" customHeight="1" x14ac:dyDescent="0.2">
      <c r="A54" s="3"/>
      <c r="B54" s="5">
        <f t="shared" ref="B54:B96" si="15">B53+1</f>
        <v>4</v>
      </c>
      <c r="C54" s="372"/>
      <c r="D54" s="373"/>
      <c r="E54" s="13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09"/>
      <c r="S54" s="110"/>
      <c r="T54" s="109"/>
      <c r="U54" s="109"/>
      <c r="V54" s="109"/>
      <c r="W54" s="109"/>
      <c r="X54" s="109"/>
      <c r="Y54" s="109"/>
      <c r="Z54" s="109"/>
      <c r="AA54" s="110"/>
      <c r="AB54" s="109"/>
      <c r="AC54" s="110"/>
      <c r="AD54" s="5">
        <f t="shared" si="1"/>
        <v>0</v>
      </c>
      <c r="AE54" s="108">
        <f t="shared" si="2"/>
        <v>0</v>
      </c>
      <c r="AF54" s="10">
        <f t="shared" si="3"/>
        <v>2</v>
      </c>
      <c r="AG54" s="63">
        <f t="shared" si="4"/>
        <v>0</v>
      </c>
      <c r="AH54" s="305" t="str">
        <f t="shared" si="5"/>
        <v/>
      </c>
      <c r="AI54" s="306" t="str">
        <f t="shared" si="6"/>
        <v/>
      </c>
      <c r="AJ54" s="308"/>
      <c r="AK54" s="141">
        <f t="shared" si="7"/>
        <v>0</v>
      </c>
      <c r="AL54" s="63">
        <f>IF($E$51:$E$97="P",IF(AK54&lt;=0.25,"B",IF(AK54&lt;=0.5,"MB",IF(AK54&lt;=0.75,"MA",IF(AK54&lt;=1,"A")))),0)</f>
        <v>0</v>
      </c>
      <c r="AM54" s="125">
        <f t="shared" si="9"/>
        <v>0</v>
      </c>
      <c r="AN54" s="63">
        <f t="shared" si="10"/>
        <v>0</v>
      </c>
      <c r="AO54" s="125">
        <f t="shared" si="11"/>
        <v>0</v>
      </c>
      <c r="AP54" s="63">
        <f t="shared" si="12"/>
        <v>0</v>
      </c>
      <c r="AQ54" s="125">
        <f t="shared" si="13"/>
        <v>0</v>
      </c>
      <c r="AR54" s="142">
        <f t="shared" si="14"/>
        <v>0</v>
      </c>
      <c r="AS54" s="85"/>
      <c r="AT54" s="57"/>
      <c r="AU54" s="57"/>
      <c r="AV54" s="57"/>
      <c r="AW54" s="57"/>
      <c r="AX54" s="12"/>
    </row>
    <row r="55" spans="1:50" ht="12.75" customHeight="1" x14ac:dyDescent="0.2">
      <c r="A55" s="3"/>
      <c r="B55" s="5">
        <f t="shared" si="15"/>
        <v>5</v>
      </c>
      <c r="C55" s="372"/>
      <c r="D55" s="373"/>
      <c r="E55" s="13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09"/>
      <c r="S55" s="110"/>
      <c r="T55" s="109"/>
      <c r="U55" s="109"/>
      <c r="V55" s="109"/>
      <c r="W55" s="109"/>
      <c r="X55" s="109"/>
      <c r="Y55" s="109"/>
      <c r="Z55" s="109"/>
      <c r="AA55" s="110"/>
      <c r="AB55" s="109"/>
      <c r="AC55" s="110"/>
      <c r="AD55" s="5">
        <f t="shared" si="1"/>
        <v>0</v>
      </c>
      <c r="AE55" s="108">
        <f t="shared" si="2"/>
        <v>0</v>
      </c>
      <c r="AF55" s="10">
        <f t="shared" si="3"/>
        <v>2</v>
      </c>
      <c r="AG55" s="63">
        <f t="shared" si="4"/>
        <v>0</v>
      </c>
      <c r="AH55" s="305" t="str">
        <f t="shared" si="5"/>
        <v/>
      </c>
      <c r="AI55" s="306" t="str">
        <f t="shared" si="6"/>
        <v/>
      </c>
      <c r="AJ55" s="308"/>
      <c r="AK55" s="141">
        <f t="shared" si="7"/>
        <v>0</v>
      </c>
      <c r="AL55" s="63">
        <f t="shared" si="8"/>
        <v>0</v>
      </c>
      <c r="AM55" s="125">
        <f t="shared" si="9"/>
        <v>0</v>
      </c>
      <c r="AN55" s="63">
        <f t="shared" si="10"/>
        <v>0</v>
      </c>
      <c r="AO55" s="125">
        <f t="shared" si="11"/>
        <v>0</v>
      </c>
      <c r="AP55" s="63">
        <f t="shared" si="12"/>
        <v>0</v>
      </c>
      <c r="AQ55" s="125">
        <f t="shared" si="13"/>
        <v>0</v>
      </c>
      <c r="AR55" s="142">
        <f t="shared" si="14"/>
        <v>0</v>
      </c>
      <c r="AS55" s="85"/>
      <c r="AT55" s="57"/>
      <c r="AU55" s="57"/>
      <c r="AV55" s="57"/>
      <c r="AW55" s="57"/>
      <c r="AX55" s="12"/>
    </row>
    <row r="56" spans="1:50" ht="12.75" customHeight="1" x14ac:dyDescent="0.2">
      <c r="A56" s="3"/>
      <c r="B56" s="5">
        <f t="shared" si="15"/>
        <v>6</v>
      </c>
      <c r="C56" s="372"/>
      <c r="D56" s="373"/>
      <c r="E56" s="13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09"/>
      <c r="S56" s="110"/>
      <c r="T56" s="109"/>
      <c r="U56" s="109"/>
      <c r="V56" s="109"/>
      <c r="W56" s="109"/>
      <c r="X56" s="109"/>
      <c r="Y56" s="109"/>
      <c r="Z56" s="109"/>
      <c r="AA56" s="110"/>
      <c r="AB56" s="109"/>
      <c r="AC56" s="110"/>
      <c r="AD56" s="5">
        <f t="shared" si="1"/>
        <v>0</v>
      </c>
      <c r="AE56" s="108">
        <f t="shared" si="2"/>
        <v>0</v>
      </c>
      <c r="AF56" s="10">
        <f t="shared" si="3"/>
        <v>2</v>
      </c>
      <c r="AG56" s="63">
        <f t="shared" si="4"/>
        <v>0</v>
      </c>
      <c r="AH56" s="305" t="str">
        <f t="shared" si="5"/>
        <v/>
      </c>
      <c r="AI56" s="306" t="str">
        <f t="shared" si="6"/>
        <v/>
      </c>
      <c r="AJ56" s="308"/>
      <c r="AK56" s="141">
        <f t="shared" si="7"/>
        <v>0</v>
      </c>
      <c r="AL56" s="63">
        <f t="shared" si="8"/>
        <v>0</v>
      </c>
      <c r="AM56" s="125">
        <f t="shared" si="9"/>
        <v>0</v>
      </c>
      <c r="AN56" s="63">
        <f t="shared" si="10"/>
        <v>0</v>
      </c>
      <c r="AO56" s="125">
        <f>IF(E56="P",(SUM(T56:X56)),0)/3</f>
        <v>0</v>
      </c>
      <c r="AP56" s="63">
        <f t="shared" si="12"/>
        <v>0</v>
      </c>
      <c r="AQ56" s="125">
        <f t="shared" si="13"/>
        <v>0</v>
      </c>
      <c r="AR56" s="142">
        <f t="shared" si="14"/>
        <v>0</v>
      </c>
      <c r="AS56" s="85"/>
      <c r="AT56" s="57"/>
      <c r="AU56" s="57"/>
      <c r="AV56" s="57"/>
      <c r="AW56" s="57"/>
      <c r="AX56" s="12"/>
    </row>
    <row r="57" spans="1:50" ht="12.75" customHeight="1" x14ac:dyDescent="0.2">
      <c r="A57" s="3"/>
      <c r="B57" s="5">
        <f t="shared" si="15"/>
        <v>7</v>
      </c>
      <c r="C57" s="372"/>
      <c r="D57" s="373"/>
      <c r="E57" s="1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10"/>
      <c r="R57" s="109"/>
      <c r="S57" s="110"/>
      <c r="T57" s="109"/>
      <c r="U57" s="109"/>
      <c r="V57" s="109"/>
      <c r="W57" s="109"/>
      <c r="X57" s="109"/>
      <c r="Y57" s="109"/>
      <c r="Z57" s="109"/>
      <c r="AA57" s="110"/>
      <c r="AB57" s="109"/>
      <c r="AC57" s="110"/>
      <c r="AD57" s="5">
        <f t="shared" si="1"/>
        <v>0</v>
      </c>
      <c r="AE57" s="108">
        <f t="shared" si="2"/>
        <v>0</v>
      </c>
      <c r="AF57" s="10">
        <f t="shared" si="3"/>
        <v>2</v>
      </c>
      <c r="AG57" s="63">
        <f t="shared" si="4"/>
        <v>0</v>
      </c>
      <c r="AH57" s="305" t="str">
        <f t="shared" si="5"/>
        <v/>
      </c>
      <c r="AI57" s="306" t="str">
        <f t="shared" si="6"/>
        <v/>
      </c>
      <c r="AJ57" s="308"/>
      <c r="AK57" s="141">
        <f t="shared" si="7"/>
        <v>0</v>
      </c>
      <c r="AL57" s="63">
        <f t="shared" si="8"/>
        <v>0</v>
      </c>
      <c r="AM57" s="125">
        <f t="shared" si="9"/>
        <v>0</v>
      </c>
      <c r="AN57" s="63">
        <f t="shared" si="10"/>
        <v>0</v>
      </c>
      <c r="AO57" s="125">
        <f t="shared" si="11"/>
        <v>0</v>
      </c>
      <c r="AP57" s="63">
        <f t="shared" si="12"/>
        <v>0</v>
      </c>
      <c r="AQ57" s="125">
        <f t="shared" si="13"/>
        <v>0</v>
      </c>
      <c r="AR57" s="142">
        <f t="shared" si="14"/>
        <v>0</v>
      </c>
      <c r="AS57" s="85"/>
      <c r="AT57" s="57"/>
      <c r="AU57" s="57"/>
      <c r="AV57" s="57"/>
      <c r="AW57" s="57"/>
      <c r="AX57" s="12"/>
    </row>
    <row r="58" spans="1:50" ht="12.75" customHeight="1" x14ac:dyDescent="0.2">
      <c r="A58" s="3"/>
      <c r="B58" s="5">
        <f t="shared" si="15"/>
        <v>8</v>
      </c>
      <c r="C58" s="372"/>
      <c r="D58" s="373"/>
      <c r="E58" s="13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  <c r="R58" s="109"/>
      <c r="S58" s="110"/>
      <c r="T58" s="109"/>
      <c r="U58" s="109"/>
      <c r="V58" s="109"/>
      <c r="W58" s="109"/>
      <c r="X58" s="109"/>
      <c r="Y58" s="109"/>
      <c r="Z58" s="109"/>
      <c r="AA58" s="110"/>
      <c r="AB58" s="109"/>
      <c r="AC58" s="110"/>
      <c r="AD58" s="5">
        <f t="shared" si="1"/>
        <v>0</v>
      </c>
      <c r="AE58" s="108">
        <f t="shared" si="2"/>
        <v>0</v>
      </c>
      <c r="AF58" s="10">
        <f t="shared" si="3"/>
        <v>2</v>
      </c>
      <c r="AG58" s="63">
        <f t="shared" si="4"/>
        <v>0</v>
      </c>
      <c r="AH58" s="305" t="str">
        <f t="shared" si="5"/>
        <v/>
      </c>
      <c r="AI58" s="306" t="str">
        <f t="shared" si="6"/>
        <v/>
      </c>
      <c r="AJ58" s="308"/>
      <c r="AK58" s="141">
        <f t="shared" si="7"/>
        <v>0</v>
      </c>
      <c r="AL58" s="63">
        <f t="shared" si="8"/>
        <v>0</v>
      </c>
      <c r="AM58" s="125">
        <f t="shared" si="9"/>
        <v>0</v>
      </c>
      <c r="AN58" s="63">
        <f t="shared" si="10"/>
        <v>0</v>
      </c>
      <c r="AO58" s="125">
        <f t="shared" si="11"/>
        <v>0</v>
      </c>
      <c r="AP58" s="63">
        <f t="shared" si="12"/>
        <v>0</v>
      </c>
      <c r="AQ58" s="125">
        <f t="shared" si="13"/>
        <v>0</v>
      </c>
      <c r="AR58" s="142">
        <f>IF($E$51:$E$97="P",IF(AQ58&lt;=0.25,"B",IF(AQ58&lt;=0.5,"MB",IF(AQ58&lt;=0.75,"MA",IF(AQ58&lt;=1,"A")))),0)</f>
        <v>0</v>
      </c>
      <c r="AS58" s="85"/>
      <c r="AT58" s="57"/>
      <c r="AU58" s="57"/>
      <c r="AV58" s="57"/>
      <c r="AW58" s="57"/>
      <c r="AX58" s="12"/>
    </row>
    <row r="59" spans="1:50" ht="12.75" customHeight="1" x14ac:dyDescent="0.2">
      <c r="A59" s="3"/>
      <c r="B59" s="5">
        <f t="shared" si="15"/>
        <v>9</v>
      </c>
      <c r="C59" s="372"/>
      <c r="D59" s="373"/>
      <c r="E59" s="13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09"/>
      <c r="S59" s="110"/>
      <c r="T59" s="109"/>
      <c r="U59" s="109"/>
      <c r="V59" s="109"/>
      <c r="W59" s="109"/>
      <c r="X59" s="109"/>
      <c r="Y59" s="109"/>
      <c r="Z59" s="109"/>
      <c r="AA59" s="110"/>
      <c r="AB59" s="109"/>
      <c r="AC59" s="110"/>
      <c r="AD59" s="5">
        <f t="shared" si="1"/>
        <v>0</v>
      </c>
      <c r="AE59" s="108">
        <f t="shared" si="2"/>
        <v>0</v>
      </c>
      <c r="AF59" s="10">
        <f t="shared" si="3"/>
        <v>2</v>
      </c>
      <c r="AG59" s="63">
        <f t="shared" si="4"/>
        <v>0</v>
      </c>
      <c r="AH59" s="305" t="str">
        <f t="shared" si="5"/>
        <v/>
      </c>
      <c r="AI59" s="306" t="str">
        <f t="shared" si="6"/>
        <v/>
      </c>
      <c r="AJ59" s="308"/>
      <c r="AK59" s="141">
        <f t="shared" si="7"/>
        <v>0</v>
      </c>
      <c r="AL59" s="63">
        <f t="shared" si="8"/>
        <v>0</v>
      </c>
      <c r="AM59" s="125">
        <f t="shared" si="9"/>
        <v>0</v>
      </c>
      <c r="AN59" s="63">
        <f t="shared" si="10"/>
        <v>0</v>
      </c>
      <c r="AO59" s="125">
        <f t="shared" si="11"/>
        <v>0</v>
      </c>
      <c r="AP59" s="63">
        <f t="shared" si="12"/>
        <v>0</v>
      </c>
      <c r="AQ59" s="125">
        <f>IF(E59="p",((SUM(Z59:AB59))),0)/4</f>
        <v>0</v>
      </c>
      <c r="AR59" s="142">
        <f t="shared" si="14"/>
        <v>0</v>
      </c>
      <c r="AS59" s="85"/>
      <c r="AT59" s="57"/>
      <c r="AU59" s="57"/>
      <c r="AV59" s="57"/>
      <c r="AW59" s="57"/>
      <c r="AX59" s="12"/>
    </row>
    <row r="60" spans="1:50" ht="12.75" customHeight="1" x14ac:dyDescent="0.2">
      <c r="A60" s="3"/>
      <c r="B60" s="5">
        <f t="shared" si="15"/>
        <v>10</v>
      </c>
      <c r="C60" s="372"/>
      <c r="D60" s="373"/>
      <c r="E60" s="13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09"/>
      <c r="S60" s="110"/>
      <c r="T60" s="109"/>
      <c r="U60" s="109"/>
      <c r="V60" s="109"/>
      <c r="W60" s="109"/>
      <c r="X60" s="109"/>
      <c r="Y60" s="109"/>
      <c r="Z60" s="109"/>
      <c r="AA60" s="110"/>
      <c r="AB60" s="109"/>
      <c r="AC60" s="110"/>
      <c r="AD60" s="5">
        <f t="shared" si="1"/>
        <v>0</v>
      </c>
      <c r="AE60" s="108">
        <f t="shared" si="2"/>
        <v>0</v>
      </c>
      <c r="AF60" s="10">
        <f t="shared" si="3"/>
        <v>2</v>
      </c>
      <c r="AG60" s="63">
        <f t="shared" si="4"/>
        <v>0</v>
      </c>
      <c r="AH60" s="305" t="str">
        <f t="shared" si="5"/>
        <v/>
      </c>
      <c r="AI60" s="306" t="str">
        <f t="shared" si="6"/>
        <v/>
      </c>
      <c r="AJ60" s="308"/>
      <c r="AK60" s="141">
        <f t="shared" si="7"/>
        <v>0</v>
      </c>
      <c r="AL60" s="63">
        <f t="shared" si="8"/>
        <v>0</v>
      </c>
      <c r="AM60" s="125">
        <f t="shared" si="9"/>
        <v>0</v>
      </c>
      <c r="AN60" s="63">
        <f t="shared" si="10"/>
        <v>0</v>
      </c>
      <c r="AO60" s="125">
        <f t="shared" si="11"/>
        <v>0</v>
      </c>
      <c r="AP60" s="63">
        <f t="shared" si="12"/>
        <v>0</v>
      </c>
      <c r="AQ60" s="125">
        <f t="shared" si="13"/>
        <v>0</v>
      </c>
      <c r="AR60" s="142">
        <f t="shared" si="14"/>
        <v>0</v>
      </c>
      <c r="AS60" s="85"/>
      <c r="AT60" s="57"/>
      <c r="AU60" s="57"/>
      <c r="AV60" s="57"/>
      <c r="AW60" s="57"/>
      <c r="AX60" s="12"/>
    </row>
    <row r="61" spans="1:50" ht="12.75" customHeight="1" x14ac:dyDescent="0.2">
      <c r="A61" s="3"/>
      <c r="B61" s="5">
        <f t="shared" si="15"/>
        <v>11</v>
      </c>
      <c r="C61" s="372"/>
      <c r="D61" s="373"/>
      <c r="E61" s="1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09"/>
      <c r="S61" s="110"/>
      <c r="T61" s="109"/>
      <c r="U61" s="109"/>
      <c r="V61" s="109"/>
      <c r="W61" s="109"/>
      <c r="X61" s="109"/>
      <c r="Y61" s="109"/>
      <c r="Z61" s="109"/>
      <c r="AA61" s="110"/>
      <c r="AB61" s="109"/>
      <c r="AC61" s="110"/>
      <c r="AD61" s="5">
        <f t="shared" si="1"/>
        <v>0</v>
      </c>
      <c r="AE61" s="108">
        <f t="shared" si="2"/>
        <v>0</v>
      </c>
      <c r="AF61" s="10">
        <f t="shared" si="3"/>
        <v>2</v>
      </c>
      <c r="AG61" s="63">
        <f t="shared" si="4"/>
        <v>0</v>
      </c>
      <c r="AH61" s="305" t="str">
        <f t="shared" si="5"/>
        <v/>
      </c>
      <c r="AI61" s="306" t="str">
        <f t="shared" si="6"/>
        <v/>
      </c>
      <c r="AJ61" s="308"/>
      <c r="AK61" s="141">
        <f>IF(E61="P",(SUM(J61:R61)),0)/6</f>
        <v>0</v>
      </c>
      <c r="AL61" s="63">
        <f t="shared" si="8"/>
        <v>0</v>
      </c>
      <c r="AM61" s="125">
        <f t="shared" si="9"/>
        <v>0</v>
      </c>
      <c r="AN61" s="63">
        <f t="shared" si="10"/>
        <v>0</v>
      </c>
      <c r="AO61" s="125">
        <f t="shared" si="11"/>
        <v>0</v>
      </c>
      <c r="AP61" s="63">
        <f t="shared" si="12"/>
        <v>0</v>
      </c>
      <c r="AQ61" s="125">
        <f t="shared" si="13"/>
        <v>0</v>
      </c>
      <c r="AR61" s="142">
        <f t="shared" si="14"/>
        <v>0</v>
      </c>
      <c r="AS61" s="85"/>
      <c r="AT61" s="57"/>
      <c r="AU61" s="57"/>
      <c r="AV61" s="57"/>
      <c r="AW61" s="57"/>
      <c r="AX61" s="12"/>
    </row>
    <row r="62" spans="1:50" ht="12.75" customHeight="1" x14ac:dyDescent="0.2">
      <c r="A62" s="3"/>
      <c r="B62" s="5">
        <f t="shared" si="15"/>
        <v>12</v>
      </c>
      <c r="C62" s="372"/>
      <c r="D62" s="373"/>
      <c r="E62" s="13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109"/>
      <c r="S62" s="110"/>
      <c r="T62" s="109"/>
      <c r="U62" s="109"/>
      <c r="V62" s="109"/>
      <c r="W62" s="109"/>
      <c r="X62" s="109"/>
      <c r="Y62" s="109"/>
      <c r="Z62" s="109"/>
      <c r="AA62" s="110"/>
      <c r="AB62" s="109"/>
      <c r="AC62" s="110"/>
      <c r="AD62" s="5">
        <f t="shared" si="1"/>
        <v>0</v>
      </c>
      <c r="AE62" s="108">
        <f t="shared" si="2"/>
        <v>0</v>
      </c>
      <c r="AF62" s="10">
        <f t="shared" si="3"/>
        <v>2</v>
      </c>
      <c r="AG62" s="63">
        <f t="shared" si="4"/>
        <v>0</v>
      </c>
      <c r="AH62" s="305" t="str">
        <f t="shared" si="5"/>
        <v/>
      </c>
      <c r="AI62" s="306" t="str">
        <f t="shared" si="6"/>
        <v/>
      </c>
      <c r="AJ62" s="308"/>
      <c r="AK62" s="141">
        <f t="shared" si="7"/>
        <v>0</v>
      </c>
      <c r="AL62" s="63">
        <f t="shared" si="8"/>
        <v>0</v>
      </c>
      <c r="AM62" s="125">
        <f t="shared" si="9"/>
        <v>0</v>
      </c>
      <c r="AN62" s="63">
        <f t="shared" si="10"/>
        <v>0</v>
      </c>
      <c r="AO62" s="125">
        <f t="shared" si="11"/>
        <v>0</v>
      </c>
      <c r="AP62" s="63">
        <f t="shared" si="12"/>
        <v>0</v>
      </c>
      <c r="AQ62" s="125">
        <f t="shared" si="13"/>
        <v>0</v>
      </c>
      <c r="AR62" s="142">
        <f t="shared" si="14"/>
        <v>0</v>
      </c>
      <c r="AS62" s="85"/>
      <c r="AT62" s="57"/>
      <c r="AU62" s="57"/>
      <c r="AV62" s="57"/>
      <c r="AW62" s="57"/>
      <c r="AX62" s="12"/>
    </row>
    <row r="63" spans="1:50" ht="12.75" customHeight="1" x14ac:dyDescent="0.2">
      <c r="A63" s="3"/>
      <c r="B63" s="5">
        <f t="shared" si="15"/>
        <v>13</v>
      </c>
      <c r="C63" s="372"/>
      <c r="D63" s="373"/>
      <c r="E63" s="13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09"/>
      <c r="S63" s="110"/>
      <c r="T63" s="109"/>
      <c r="U63" s="109"/>
      <c r="V63" s="109"/>
      <c r="W63" s="109"/>
      <c r="X63" s="109"/>
      <c r="Y63" s="109"/>
      <c r="Z63" s="109"/>
      <c r="AA63" s="110"/>
      <c r="AB63" s="109"/>
      <c r="AC63" s="110"/>
      <c r="AD63" s="5">
        <f t="shared" si="1"/>
        <v>0</v>
      </c>
      <c r="AE63" s="108">
        <f t="shared" si="2"/>
        <v>0</v>
      </c>
      <c r="AF63" s="10">
        <f t="shared" si="3"/>
        <v>2</v>
      </c>
      <c r="AG63" s="63">
        <f t="shared" si="4"/>
        <v>0</v>
      </c>
      <c r="AH63" s="305" t="str">
        <f t="shared" si="5"/>
        <v/>
      </c>
      <c r="AI63" s="306" t="str">
        <f t="shared" si="6"/>
        <v/>
      </c>
      <c r="AJ63" s="308"/>
      <c r="AK63" s="141">
        <f t="shared" si="7"/>
        <v>0</v>
      </c>
      <c r="AL63" s="63">
        <f t="shared" si="8"/>
        <v>0</v>
      </c>
      <c r="AM63" s="125">
        <f t="shared" si="9"/>
        <v>0</v>
      </c>
      <c r="AN63" s="63">
        <f t="shared" si="10"/>
        <v>0</v>
      </c>
      <c r="AO63" s="125">
        <f t="shared" si="11"/>
        <v>0</v>
      </c>
      <c r="AP63" s="63">
        <f t="shared" si="12"/>
        <v>0</v>
      </c>
      <c r="AQ63" s="125">
        <f t="shared" si="13"/>
        <v>0</v>
      </c>
      <c r="AR63" s="142">
        <f t="shared" si="14"/>
        <v>0</v>
      </c>
      <c r="AS63" s="85"/>
      <c r="AT63" s="57"/>
      <c r="AU63" s="57"/>
      <c r="AV63" s="57"/>
      <c r="AW63" s="57"/>
      <c r="AX63" s="12"/>
    </row>
    <row r="64" spans="1:50" ht="12.75" customHeight="1" x14ac:dyDescent="0.2">
      <c r="A64" s="3"/>
      <c r="B64" s="5">
        <f t="shared" si="15"/>
        <v>14</v>
      </c>
      <c r="C64" s="372"/>
      <c r="D64" s="373"/>
      <c r="E64" s="13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09"/>
      <c r="S64" s="110"/>
      <c r="T64" s="109"/>
      <c r="U64" s="109"/>
      <c r="V64" s="109"/>
      <c r="W64" s="109"/>
      <c r="X64" s="109"/>
      <c r="Y64" s="109"/>
      <c r="Z64" s="109"/>
      <c r="AA64" s="110"/>
      <c r="AB64" s="109"/>
      <c r="AC64" s="110"/>
      <c r="AD64" s="5">
        <f t="shared" si="1"/>
        <v>0</v>
      </c>
      <c r="AE64" s="108">
        <f t="shared" si="2"/>
        <v>0</v>
      </c>
      <c r="AF64" s="10">
        <f t="shared" si="3"/>
        <v>2</v>
      </c>
      <c r="AG64" s="63">
        <f t="shared" si="4"/>
        <v>0</v>
      </c>
      <c r="AH64" s="305" t="str">
        <f t="shared" si="5"/>
        <v/>
      </c>
      <c r="AI64" s="306" t="str">
        <f t="shared" si="6"/>
        <v/>
      </c>
      <c r="AJ64" s="308"/>
      <c r="AK64" s="141">
        <f t="shared" si="7"/>
        <v>0</v>
      </c>
      <c r="AL64" s="63">
        <f t="shared" si="8"/>
        <v>0</v>
      </c>
      <c r="AM64" s="125">
        <f t="shared" si="9"/>
        <v>0</v>
      </c>
      <c r="AN64" s="63">
        <f t="shared" si="10"/>
        <v>0</v>
      </c>
      <c r="AO64" s="125">
        <f t="shared" si="11"/>
        <v>0</v>
      </c>
      <c r="AP64" s="63">
        <f t="shared" si="12"/>
        <v>0</v>
      </c>
      <c r="AQ64" s="125">
        <f t="shared" si="13"/>
        <v>0</v>
      </c>
      <c r="AR64" s="142">
        <f t="shared" si="14"/>
        <v>0</v>
      </c>
      <c r="AS64" s="85"/>
      <c r="AT64" s="57"/>
      <c r="AU64" s="57"/>
      <c r="AV64" s="57"/>
      <c r="AW64" s="57"/>
      <c r="AX64" s="12"/>
    </row>
    <row r="65" spans="1:69" ht="12.75" customHeight="1" x14ac:dyDescent="0.2">
      <c r="A65" s="3"/>
      <c r="B65" s="5">
        <f t="shared" si="15"/>
        <v>15</v>
      </c>
      <c r="C65" s="372"/>
      <c r="D65" s="373"/>
      <c r="E65" s="13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109"/>
      <c r="S65" s="110"/>
      <c r="T65" s="109"/>
      <c r="U65" s="109"/>
      <c r="V65" s="109"/>
      <c r="W65" s="109"/>
      <c r="X65" s="109"/>
      <c r="Y65" s="109"/>
      <c r="Z65" s="109"/>
      <c r="AA65" s="110"/>
      <c r="AB65" s="109"/>
      <c r="AC65" s="110"/>
      <c r="AD65" s="5">
        <f t="shared" si="1"/>
        <v>0</v>
      </c>
      <c r="AE65" s="108">
        <f t="shared" si="2"/>
        <v>0</v>
      </c>
      <c r="AF65" s="10">
        <f t="shared" si="3"/>
        <v>2</v>
      </c>
      <c r="AG65" s="63">
        <f t="shared" si="4"/>
        <v>0</v>
      </c>
      <c r="AH65" s="305" t="str">
        <f t="shared" si="5"/>
        <v/>
      </c>
      <c r="AI65" s="306" t="str">
        <f t="shared" si="6"/>
        <v/>
      </c>
      <c r="AJ65" s="308"/>
      <c r="AK65" s="141">
        <f t="shared" si="7"/>
        <v>0</v>
      </c>
      <c r="AL65" s="63">
        <f t="shared" si="8"/>
        <v>0</v>
      </c>
      <c r="AM65" s="125">
        <f t="shared" si="9"/>
        <v>0</v>
      </c>
      <c r="AN65" s="63">
        <f t="shared" si="10"/>
        <v>0</v>
      </c>
      <c r="AO65" s="125">
        <f t="shared" si="11"/>
        <v>0</v>
      </c>
      <c r="AP65" s="63">
        <f t="shared" si="12"/>
        <v>0</v>
      </c>
      <c r="AQ65" s="125">
        <f t="shared" si="13"/>
        <v>0</v>
      </c>
      <c r="AR65" s="142">
        <f t="shared" si="14"/>
        <v>0</v>
      </c>
      <c r="AS65" s="85"/>
      <c r="AT65" s="57"/>
      <c r="AU65" s="57"/>
      <c r="AV65" s="57"/>
      <c r="AW65" s="57"/>
      <c r="AX65" s="12"/>
      <c r="BN65" s="58"/>
      <c r="BO65" s="377"/>
      <c r="BP65" s="377"/>
      <c r="BQ65" s="377"/>
    </row>
    <row r="66" spans="1:69" ht="12.75" customHeight="1" x14ac:dyDescent="0.2">
      <c r="A66" s="3"/>
      <c r="B66" s="5">
        <f t="shared" si="15"/>
        <v>16</v>
      </c>
      <c r="C66" s="372"/>
      <c r="D66" s="373"/>
      <c r="E66" s="13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  <c r="R66" s="109"/>
      <c r="S66" s="110"/>
      <c r="T66" s="109"/>
      <c r="U66" s="109"/>
      <c r="V66" s="109"/>
      <c r="W66" s="109"/>
      <c r="X66" s="109"/>
      <c r="Y66" s="109"/>
      <c r="Z66" s="109"/>
      <c r="AA66" s="110"/>
      <c r="AB66" s="109"/>
      <c r="AC66" s="110"/>
      <c r="AD66" s="5">
        <f t="shared" si="1"/>
        <v>0</v>
      </c>
      <c r="AE66" s="108">
        <f t="shared" si="2"/>
        <v>0</v>
      </c>
      <c r="AF66" s="10">
        <f t="shared" si="3"/>
        <v>2</v>
      </c>
      <c r="AG66" s="63">
        <f t="shared" si="4"/>
        <v>0</v>
      </c>
      <c r="AH66" s="305" t="str">
        <f t="shared" si="5"/>
        <v/>
      </c>
      <c r="AI66" s="306" t="str">
        <f t="shared" si="6"/>
        <v/>
      </c>
      <c r="AJ66" s="308"/>
      <c r="AK66" s="141">
        <f t="shared" si="7"/>
        <v>0</v>
      </c>
      <c r="AL66" s="63">
        <f t="shared" si="8"/>
        <v>0</v>
      </c>
      <c r="AM66" s="125">
        <f t="shared" si="9"/>
        <v>0</v>
      </c>
      <c r="AN66" s="63">
        <f t="shared" si="10"/>
        <v>0</v>
      </c>
      <c r="AO66" s="125">
        <f t="shared" si="11"/>
        <v>0</v>
      </c>
      <c r="AP66" s="63">
        <f t="shared" si="12"/>
        <v>0</v>
      </c>
      <c r="AQ66" s="125">
        <f t="shared" si="13"/>
        <v>0</v>
      </c>
      <c r="AR66" s="142">
        <f t="shared" si="14"/>
        <v>0</v>
      </c>
      <c r="AS66" s="85"/>
      <c r="AT66" s="57"/>
      <c r="AU66" s="57"/>
      <c r="AV66" s="57"/>
      <c r="AW66" s="57"/>
      <c r="AX66" s="12"/>
      <c r="BN66" s="58"/>
      <c r="BO66" s="377"/>
      <c r="BP66" s="377"/>
      <c r="BQ66" s="377"/>
    </row>
    <row r="67" spans="1:69" ht="12.75" customHeight="1" x14ac:dyDescent="0.2">
      <c r="A67" s="3"/>
      <c r="B67" s="5">
        <f t="shared" si="15"/>
        <v>17</v>
      </c>
      <c r="C67" s="372"/>
      <c r="D67" s="373"/>
      <c r="E67" s="13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  <c r="R67" s="109"/>
      <c r="S67" s="110"/>
      <c r="T67" s="109"/>
      <c r="U67" s="109"/>
      <c r="V67" s="109"/>
      <c r="W67" s="109"/>
      <c r="X67" s="109"/>
      <c r="Y67" s="109"/>
      <c r="Z67" s="109"/>
      <c r="AA67" s="110"/>
      <c r="AB67" s="109"/>
      <c r="AC67" s="110"/>
      <c r="AD67" s="5">
        <f t="shared" si="1"/>
        <v>0</v>
      </c>
      <c r="AE67" s="108">
        <f t="shared" si="2"/>
        <v>0</v>
      </c>
      <c r="AF67" s="10">
        <f t="shared" si="3"/>
        <v>2</v>
      </c>
      <c r="AG67" s="63">
        <f t="shared" si="4"/>
        <v>0</v>
      </c>
      <c r="AH67" s="305" t="str">
        <f t="shared" si="5"/>
        <v/>
      </c>
      <c r="AI67" s="306" t="str">
        <f t="shared" si="6"/>
        <v/>
      </c>
      <c r="AJ67" s="308"/>
      <c r="AK67" s="141">
        <f t="shared" si="7"/>
        <v>0</v>
      </c>
      <c r="AL67" s="63">
        <f t="shared" si="8"/>
        <v>0</v>
      </c>
      <c r="AM67" s="125">
        <f t="shared" si="9"/>
        <v>0</v>
      </c>
      <c r="AN67" s="63">
        <f t="shared" si="10"/>
        <v>0</v>
      </c>
      <c r="AO67" s="125">
        <f t="shared" si="11"/>
        <v>0</v>
      </c>
      <c r="AP67" s="63">
        <f t="shared" si="12"/>
        <v>0</v>
      </c>
      <c r="AQ67" s="125">
        <f t="shared" si="13"/>
        <v>0</v>
      </c>
      <c r="AR67" s="142">
        <f t="shared" si="14"/>
        <v>0</v>
      </c>
      <c r="AS67" s="85"/>
      <c r="AT67" s="57"/>
      <c r="AU67" s="57"/>
      <c r="AV67" s="57"/>
      <c r="AW67" s="57"/>
      <c r="AX67" s="12"/>
      <c r="BN67" s="58"/>
      <c r="BO67" s="377"/>
      <c r="BP67" s="377"/>
      <c r="BQ67" s="377"/>
    </row>
    <row r="68" spans="1:69" ht="12.75" customHeight="1" x14ac:dyDescent="0.2">
      <c r="A68" s="3"/>
      <c r="B68" s="5">
        <f t="shared" si="15"/>
        <v>18</v>
      </c>
      <c r="C68" s="372"/>
      <c r="D68" s="373"/>
      <c r="E68" s="13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  <c r="R68" s="109"/>
      <c r="S68" s="110"/>
      <c r="T68" s="109"/>
      <c r="U68" s="109"/>
      <c r="V68" s="109"/>
      <c r="W68" s="109"/>
      <c r="X68" s="109"/>
      <c r="Y68" s="109"/>
      <c r="Z68" s="109"/>
      <c r="AA68" s="110"/>
      <c r="AB68" s="109"/>
      <c r="AC68" s="110"/>
      <c r="AD68" s="5">
        <f t="shared" si="1"/>
        <v>0</v>
      </c>
      <c r="AE68" s="108">
        <f t="shared" si="2"/>
        <v>0</v>
      </c>
      <c r="AF68" s="10">
        <f t="shared" si="3"/>
        <v>2</v>
      </c>
      <c r="AG68" s="63">
        <f t="shared" si="4"/>
        <v>0</v>
      </c>
      <c r="AH68" s="305" t="str">
        <f t="shared" si="5"/>
        <v/>
      </c>
      <c r="AI68" s="306" t="str">
        <f t="shared" si="6"/>
        <v/>
      </c>
      <c r="AJ68" s="308"/>
      <c r="AK68" s="141">
        <f t="shared" si="7"/>
        <v>0</v>
      </c>
      <c r="AL68" s="63">
        <f t="shared" si="8"/>
        <v>0</v>
      </c>
      <c r="AM68" s="125">
        <f t="shared" si="9"/>
        <v>0</v>
      </c>
      <c r="AN68" s="63">
        <f t="shared" si="10"/>
        <v>0</v>
      </c>
      <c r="AO68" s="125">
        <f t="shared" si="11"/>
        <v>0</v>
      </c>
      <c r="AP68" s="63">
        <f t="shared" si="12"/>
        <v>0</v>
      </c>
      <c r="AQ68" s="125">
        <f t="shared" si="13"/>
        <v>0</v>
      </c>
      <c r="AR68" s="142">
        <f t="shared" si="14"/>
        <v>0</v>
      </c>
      <c r="AS68" s="85"/>
      <c r="AT68" s="57"/>
      <c r="AU68" s="57"/>
      <c r="AV68" s="57"/>
      <c r="AW68" s="57"/>
      <c r="AX68" s="12"/>
      <c r="BN68" s="58"/>
      <c r="BO68" s="377"/>
      <c r="BP68" s="377"/>
      <c r="BQ68" s="377"/>
    </row>
    <row r="69" spans="1:69" ht="12.75" customHeight="1" x14ac:dyDescent="0.2">
      <c r="A69" s="3"/>
      <c r="B69" s="5">
        <f t="shared" si="15"/>
        <v>19</v>
      </c>
      <c r="C69" s="372"/>
      <c r="D69" s="373"/>
      <c r="E69" s="13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09"/>
      <c r="S69" s="110"/>
      <c r="T69" s="109"/>
      <c r="U69" s="109"/>
      <c r="V69" s="109"/>
      <c r="W69" s="109"/>
      <c r="X69" s="109"/>
      <c r="Y69" s="109"/>
      <c r="Z69" s="109"/>
      <c r="AA69" s="110"/>
      <c r="AB69" s="109"/>
      <c r="AC69" s="110"/>
      <c r="AD69" s="5">
        <f t="shared" si="1"/>
        <v>0</v>
      </c>
      <c r="AE69" s="108">
        <f t="shared" si="2"/>
        <v>0</v>
      </c>
      <c r="AF69" s="10">
        <f t="shared" si="3"/>
        <v>2</v>
      </c>
      <c r="AG69" s="63">
        <f t="shared" si="4"/>
        <v>0</v>
      </c>
      <c r="AH69" s="305" t="str">
        <f t="shared" si="5"/>
        <v/>
      </c>
      <c r="AI69" s="306" t="str">
        <f t="shared" si="6"/>
        <v/>
      </c>
      <c r="AJ69" s="308"/>
      <c r="AK69" s="141">
        <f t="shared" si="7"/>
        <v>0</v>
      </c>
      <c r="AL69" s="63">
        <f t="shared" si="8"/>
        <v>0</v>
      </c>
      <c r="AM69" s="125">
        <f t="shared" si="9"/>
        <v>0</v>
      </c>
      <c r="AN69" s="63">
        <f t="shared" si="10"/>
        <v>0</v>
      </c>
      <c r="AO69" s="125">
        <f t="shared" si="11"/>
        <v>0</v>
      </c>
      <c r="AP69" s="63">
        <f t="shared" si="12"/>
        <v>0</v>
      </c>
      <c r="AQ69" s="125">
        <f t="shared" si="13"/>
        <v>0</v>
      </c>
      <c r="AR69" s="142">
        <f t="shared" si="14"/>
        <v>0</v>
      </c>
      <c r="AS69" s="85"/>
      <c r="AT69" s="57"/>
      <c r="AU69" s="57"/>
      <c r="AV69" s="57"/>
      <c r="AW69" s="57"/>
      <c r="AX69" s="12"/>
      <c r="BN69" s="58"/>
      <c r="BO69" s="377"/>
      <c r="BP69" s="377"/>
      <c r="BQ69" s="377"/>
    </row>
    <row r="70" spans="1:69" ht="12.75" customHeight="1" x14ac:dyDescent="0.2">
      <c r="A70" s="3"/>
      <c r="B70" s="5">
        <f t="shared" si="15"/>
        <v>20</v>
      </c>
      <c r="C70" s="372"/>
      <c r="D70" s="373"/>
      <c r="E70" s="13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09"/>
      <c r="S70" s="110"/>
      <c r="T70" s="109"/>
      <c r="U70" s="109"/>
      <c r="V70" s="109"/>
      <c r="W70" s="109"/>
      <c r="X70" s="109"/>
      <c r="Y70" s="109"/>
      <c r="Z70" s="109"/>
      <c r="AA70" s="110"/>
      <c r="AB70" s="109"/>
      <c r="AC70" s="110"/>
      <c r="AD70" s="5">
        <f t="shared" si="1"/>
        <v>0</v>
      </c>
      <c r="AE70" s="108">
        <f t="shared" si="2"/>
        <v>0</v>
      </c>
      <c r="AF70" s="10">
        <f t="shared" si="3"/>
        <v>2</v>
      </c>
      <c r="AG70" s="63">
        <f t="shared" si="4"/>
        <v>0</v>
      </c>
      <c r="AH70" s="305" t="str">
        <f t="shared" si="5"/>
        <v/>
      </c>
      <c r="AI70" s="306" t="str">
        <f t="shared" si="6"/>
        <v/>
      </c>
      <c r="AJ70" s="308"/>
      <c r="AK70" s="141">
        <f t="shared" si="7"/>
        <v>0</v>
      </c>
      <c r="AL70" s="63">
        <f t="shared" si="8"/>
        <v>0</v>
      </c>
      <c r="AM70" s="125">
        <f t="shared" si="9"/>
        <v>0</v>
      </c>
      <c r="AN70" s="63">
        <f t="shared" si="10"/>
        <v>0</v>
      </c>
      <c r="AO70" s="125">
        <f t="shared" si="11"/>
        <v>0</v>
      </c>
      <c r="AP70" s="63">
        <f t="shared" si="12"/>
        <v>0</v>
      </c>
      <c r="AQ70" s="125">
        <f t="shared" si="13"/>
        <v>0</v>
      </c>
      <c r="AR70" s="142">
        <f t="shared" si="14"/>
        <v>0</v>
      </c>
      <c r="AS70" s="85"/>
      <c r="AT70" s="57"/>
      <c r="AU70" s="57"/>
      <c r="AV70" s="57"/>
      <c r="AW70" s="57"/>
      <c r="AX70" s="12"/>
      <c r="BN70" s="58"/>
      <c r="BO70" s="377"/>
      <c r="BP70" s="377"/>
      <c r="BQ70" s="377"/>
    </row>
    <row r="71" spans="1:69" ht="12.75" customHeight="1" x14ac:dyDescent="0.2">
      <c r="A71" s="3"/>
      <c r="B71" s="5">
        <f t="shared" si="15"/>
        <v>21</v>
      </c>
      <c r="C71" s="372"/>
      <c r="D71" s="373"/>
      <c r="E71" s="13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109"/>
      <c r="S71" s="110"/>
      <c r="T71" s="109"/>
      <c r="U71" s="109"/>
      <c r="V71" s="109"/>
      <c r="W71" s="109"/>
      <c r="X71" s="109"/>
      <c r="Y71" s="109"/>
      <c r="Z71" s="109"/>
      <c r="AA71" s="110"/>
      <c r="AB71" s="109"/>
      <c r="AC71" s="110"/>
      <c r="AD71" s="5">
        <f t="shared" si="1"/>
        <v>0</v>
      </c>
      <c r="AE71" s="108">
        <f t="shared" si="2"/>
        <v>0</v>
      </c>
      <c r="AF71" s="10">
        <f t="shared" si="3"/>
        <v>2</v>
      </c>
      <c r="AG71" s="63">
        <f t="shared" si="4"/>
        <v>0</v>
      </c>
      <c r="AH71" s="305" t="str">
        <f t="shared" si="5"/>
        <v/>
      </c>
      <c r="AI71" s="306" t="str">
        <f t="shared" si="6"/>
        <v/>
      </c>
      <c r="AJ71" s="308"/>
      <c r="AK71" s="141">
        <f t="shared" si="7"/>
        <v>0</v>
      </c>
      <c r="AL71" s="63">
        <f t="shared" si="8"/>
        <v>0</v>
      </c>
      <c r="AM71" s="125">
        <f t="shared" si="9"/>
        <v>0</v>
      </c>
      <c r="AN71" s="63">
        <f t="shared" si="10"/>
        <v>0</v>
      </c>
      <c r="AO71" s="125">
        <f t="shared" si="11"/>
        <v>0</v>
      </c>
      <c r="AP71" s="63">
        <f t="shared" si="12"/>
        <v>0</v>
      </c>
      <c r="AQ71" s="125">
        <f t="shared" si="13"/>
        <v>0</v>
      </c>
      <c r="AR71" s="142">
        <f t="shared" si="14"/>
        <v>0</v>
      </c>
      <c r="AS71" s="85"/>
      <c r="AT71" s="57"/>
      <c r="AU71" s="57"/>
      <c r="AV71" s="57"/>
      <c r="AW71" s="57"/>
      <c r="AX71" s="12"/>
      <c r="BN71" s="54"/>
      <c r="BO71" s="377"/>
      <c r="BP71" s="377"/>
      <c r="BQ71" s="377"/>
    </row>
    <row r="72" spans="1:69" ht="12.75" customHeight="1" x14ac:dyDescent="0.2">
      <c r="A72" s="3"/>
      <c r="B72" s="5">
        <f t="shared" si="15"/>
        <v>22</v>
      </c>
      <c r="C72" s="372"/>
      <c r="D72" s="373"/>
      <c r="E72" s="13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  <c r="R72" s="109"/>
      <c r="S72" s="110"/>
      <c r="T72" s="109"/>
      <c r="U72" s="109"/>
      <c r="V72" s="109"/>
      <c r="W72" s="109"/>
      <c r="X72" s="109"/>
      <c r="Y72" s="109"/>
      <c r="Z72" s="109"/>
      <c r="AA72" s="110"/>
      <c r="AB72" s="109"/>
      <c r="AC72" s="110"/>
      <c r="AD72" s="5">
        <f t="shared" si="1"/>
        <v>0</v>
      </c>
      <c r="AE72" s="108">
        <f t="shared" si="2"/>
        <v>0</v>
      </c>
      <c r="AF72" s="10">
        <f t="shared" si="3"/>
        <v>2</v>
      </c>
      <c r="AG72" s="63">
        <f t="shared" si="4"/>
        <v>0</v>
      </c>
      <c r="AH72" s="305" t="str">
        <f t="shared" si="5"/>
        <v/>
      </c>
      <c r="AI72" s="306" t="str">
        <f t="shared" si="6"/>
        <v/>
      </c>
      <c r="AJ72" s="308"/>
      <c r="AK72" s="141">
        <f t="shared" si="7"/>
        <v>0</v>
      </c>
      <c r="AL72" s="63">
        <f t="shared" si="8"/>
        <v>0</v>
      </c>
      <c r="AM72" s="125">
        <f t="shared" si="9"/>
        <v>0</v>
      </c>
      <c r="AN72" s="63">
        <f t="shared" si="10"/>
        <v>0</v>
      </c>
      <c r="AO72" s="125">
        <f t="shared" si="11"/>
        <v>0</v>
      </c>
      <c r="AP72" s="63">
        <f t="shared" si="12"/>
        <v>0</v>
      </c>
      <c r="AQ72" s="125">
        <f t="shared" si="13"/>
        <v>0</v>
      </c>
      <c r="AR72" s="142">
        <f t="shared" si="14"/>
        <v>0</v>
      </c>
      <c r="AS72" s="85"/>
      <c r="AT72" s="57"/>
      <c r="AU72" s="57"/>
      <c r="AV72" s="57"/>
      <c r="AW72" s="57"/>
      <c r="AX72" s="12"/>
    </row>
    <row r="73" spans="1:69" ht="12.75" customHeight="1" x14ac:dyDescent="0.2">
      <c r="A73" s="3"/>
      <c r="B73" s="5">
        <f t="shared" si="15"/>
        <v>23</v>
      </c>
      <c r="C73" s="372"/>
      <c r="D73" s="373"/>
      <c r="E73" s="13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10"/>
      <c r="T73" s="109"/>
      <c r="U73" s="109"/>
      <c r="V73" s="109"/>
      <c r="W73" s="109"/>
      <c r="X73" s="109"/>
      <c r="Y73" s="109"/>
      <c r="Z73" s="109"/>
      <c r="AA73" s="110"/>
      <c r="AB73" s="109"/>
      <c r="AC73" s="110"/>
      <c r="AD73" s="5">
        <f t="shared" si="1"/>
        <v>0</v>
      </c>
      <c r="AE73" s="108">
        <f t="shared" si="2"/>
        <v>0</v>
      </c>
      <c r="AF73" s="10">
        <f t="shared" si="3"/>
        <v>2</v>
      </c>
      <c r="AG73" s="63">
        <f t="shared" si="4"/>
        <v>0</v>
      </c>
      <c r="AH73" s="305" t="str">
        <f t="shared" si="5"/>
        <v/>
      </c>
      <c r="AI73" s="306" t="str">
        <f t="shared" si="6"/>
        <v/>
      </c>
      <c r="AJ73" s="308"/>
      <c r="AK73" s="141">
        <f t="shared" si="7"/>
        <v>0</v>
      </c>
      <c r="AL73" s="63">
        <f t="shared" si="8"/>
        <v>0</v>
      </c>
      <c r="AM73" s="125">
        <f t="shared" si="9"/>
        <v>0</v>
      </c>
      <c r="AN73" s="63">
        <f t="shared" si="10"/>
        <v>0</v>
      </c>
      <c r="AO73" s="125">
        <f t="shared" si="11"/>
        <v>0</v>
      </c>
      <c r="AP73" s="63">
        <f t="shared" si="12"/>
        <v>0</v>
      </c>
      <c r="AQ73" s="125">
        <f t="shared" si="13"/>
        <v>0</v>
      </c>
      <c r="AR73" s="142">
        <f t="shared" si="14"/>
        <v>0</v>
      </c>
      <c r="AS73" s="85"/>
      <c r="AT73" s="57"/>
      <c r="AU73" s="57"/>
      <c r="AV73" s="57"/>
      <c r="AW73" s="57"/>
      <c r="AX73" s="12"/>
    </row>
    <row r="74" spans="1:69" ht="12.75" customHeight="1" x14ac:dyDescent="0.2">
      <c r="A74" s="3"/>
      <c r="B74" s="5">
        <f t="shared" si="15"/>
        <v>24</v>
      </c>
      <c r="C74" s="372"/>
      <c r="D74" s="373"/>
      <c r="E74" s="13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  <c r="R74" s="109"/>
      <c r="S74" s="110"/>
      <c r="T74" s="109"/>
      <c r="U74" s="109"/>
      <c r="V74" s="109"/>
      <c r="W74" s="109"/>
      <c r="X74" s="109"/>
      <c r="Y74" s="109"/>
      <c r="Z74" s="109"/>
      <c r="AA74" s="110"/>
      <c r="AB74" s="109"/>
      <c r="AC74" s="110"/>
      <c r="AD74" s="5">
        <f t="shared" si="1"/>
        <v>0</v>
      </c>
      <c r="AE74" s="108">
        <f t="shared" si="2"/>
        <v>0</v>
      </c>
      <c r="AF74" s="10">
        <f t="shared" si="3"/>
        <v>2</v>
      </c>
      <c r="AG74" s="63">
        <f t="shared" si="4"/>
        <v>0</v>
      </c>
      <c r="AH74" s="305" t="str">
        <f t="shared" si="5"/>
        <v/>
      </c>
      <c r="AI74" s="306" t="str">
        <f t="shared" si="6"/>
        <v/>
      </c>
      <c r="AJ74" s="308"/>
      <c r="AK74" s="141">
        <f t="shared" si="7"/>
        <v>0</v>
      </c>
      <c r="AL74" s="63">
        <f t="shared" si="8"/>
        <v>0</v>
      </c>
      <c r="AM74" s="125">
        <f t="shared" si="9"/>
        <v>0</v>
      </c>
      <c r="AN74" s="63">
        <f t="shared" si="10"/>
        <v>0</v>
      </c>
      <c r="AO74" s="125">
        <f t="shared" si="11"/>
        <v>0</v>
      </c>
      <c r="AP74" s="63">
        <f t="shared" si="12"/>
        <v>0</v>
      </c>
      <c r="AQ74" s="125">
        <f t="shared" si="13"/>
        <v>0</v>
      </c>
      <c r="AR74" s="142">
        <f t="shared" si="14"/>
        <v>0</v>
      </c>
      <c r="AS74" s="85"/>
      <c r="AT74" s="57"/>
      <c r="AU74" s="57"/>
      <c r="AV74" s="57"/>
      <c r="AW74" s="57"/>
      <c r="AX74" s="12"/>
    </row>
    <row r="75" spans="1:69" ht="12.75" customHeight="1" x14ac:dyDescent="0.2">
      <c r="A75" s="3"/>
      <c r="B75" s="5">
        <f t="shared" si="15"/>
        <v>25</v>
      </c>
      <c r="C75" s="372"/>
      <c r="D75" s="373"/>
      <c r="E75" s="13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109"/>
      <c r="S75" s="110"/>
      <c r="T75" s="109"/>
      <c r="U75" s="109"/>
      <c r="V75" s="109"/>
      <c r="W75" s="109"/>
      <c r="X75" s="109"/>
      <c r="Y75" s="109"/>
      <c r="Z75" s="109"/>
      <c r="AA75" s="110"/>
      <c r="AB75" s="109"/>
      <c r="AC75" s="110"/>
      <c r="AD75" s="5">
        <f t="shared" si="1"/>
        <v>0</v>
      </c>
      <c r="AE75" s="108">
        <f t="shared" si="2"/>
        <v>0</v>
      </c>
      <c r="AF75" s="10">
        <f t="shared" si="3"/>
        <v>2</v>
      </c>
      <c r="AG75" s="63">
        <f t="shared" si="4"/>
        <v>0</v>
      </c>
      <c r="AH75" s="305" t="str">
        <f t="shared" si="5"/>
        <v/>
      </c>
      <c r="AI75" s="306" t="str">
        <f t="shared" si="6"/>
        <v/>
      </c>
      <c r="AJ75" s="308"/>
      <c r="AK75" s="141">
        <f t="shared" si="7"/>
        <v>0</v>
      </c>
      <c r="AL75" s="63">
        <f t="shared" si="8"/>
        <v>0</v>
      </c>
      <c r="AM75" s="125">
        <f t="shared" si="9"/>
        <v>0</v>
      </c>
      <c r="AN75" s="63">
        <f t="shared" si="10"/>
        <v>0</v>
      </c>
      <c r="AO75" s="125">
        <f t="shared" si="11"/>
        <v>0</v>
      </c>
      <c r="AP75" s="63">
        <f t="shared" si="12"/>
        <v>0</v>
      </c>
      <c r="AQ75" s="125">
        <f t="shared" si="13"/>
        <v>0</v>
      </c>
      <c r="AR75" s="142">
        <f t="shared" si="14"/>
        <v>0</v>
      </c>
      <c r="AS75" s="85"/>
      <c r="AT75" s="57"/>
      <c r="AU75" s="57"/>
      <c r="AV75" s="57"/>
      <c r="AW75" s="57"/>
      <c r="AX75" s="12"/>
      <c r="BO75" s="46" t="str">
        <f>L17</f>
        <v>1) Ciencias de la vida: Cuerpo humano y salud</v>
      </c>
    </row>
    <row r="76" spans="1:69" ht="12.75" customHeight="1" x14ac:dyDescent="0.2">
      <c r="A76" s="3"/>
      <c r="B76" s="5">
        <f t="shared" si="15"/>
        <v>26</v>
      </c>
      <c r="C76" s="372"/>
      <c r="D76" s="373"/>
      <c r="E76" s="13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09"/>
      <c r="S76" s="110"/>
      <c r="T76" s="109"/>
      <c r="U76" s="109"/>
      <c r="V76" s="109"/>
      <c r="W76" s="109"/>
      <c r="X76" s="109"/>
      <c r="Y76" s="109"/>
      <c r="Z76" s="109"/>
      <c r="AA76" s="110"/>
      <c r="AB76" s="109"/>
      <c r="AC76" s="110"/>
      <c r="AD76" s="5">
        <f t="shared" si="1"/>
        <v>0</v>
      </c>
      <c r="AE76" s="108">
        <f t="shared" si="2"/>
        <v>0</v>
      </c>
      <c r="AF76" s="10">
        <f t="shared" si="3"/>
        <v>2</v>
      </c>
      <c r="AG76" s="63">
        <f t="shared" si="4"/>
        <v>0</v>
      </c>
      <c r="AH76" s="305" t="str">
        <f t="shared" si="5"/>
        <v/>
      </c>
      <c r="AI76" s="306" t="str">
        <f t="shared" si="6"/>
        <v/>
      </c>
      <c r="AJ76" s="308"/>
      <c r="AK76" s="141">
        <f t="shared" si="7"/>
        <v>0</v>
      </c>
      <c r="AL76" s="63">
        <f t="shared" si="8"/>
        <v>0</v>
      </c>
      <c r="AM76" s="125">
        <f t="shared" si="9"/>
        <v>0</v>
      </c>
      <c r="AN76" s="63">
        <f t="shared" si="10"/>
        <v>0</v>
      </c>
      <c r="AO76" s="125">
        <f t="shared" si="11"/>
        <v>0</v>
      </c>
      <c r="AP76" s="63">
        <f t="shared" si="12"/>
        <v>0</v>
      </c>
      <c r="AQ76" s="125">
        <f t="shared" si="13"/>
        <v>0</v>
      </c>
      <c r="AR76" s="142">
        <f t="shared" si="14"/>
        <v>0</v>
      </c>
      <c r="AS76" s="85"/>
      <c r="AT76" s="57"/>
      <c r="AU76" s="57"/>
      <c r="AV76" s="57"/>
      <c r="AW76" s="57"/>
      <c r="AX76" s="12"/>
      <c r="BO76" s="46" t="str">
        <f>L19</f>
        <v>2) Ciencias de la vida</v>
      </c>
    </row>
    <row r="77" spans="1:69" ht="12.75" customHeight="1" x14ac:dyDescent="0.2">
      <c r="A77" s="3"/>
      <c r="B77" s="5">
        <f t="shared" si="15"/>
        <v>27</v>
      </c>
      <c r="C77" s="372"/>
      <c r="D77" s="373"/>
      <c r="E77" s="13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109"/>
      <c r="S77" s="110"/>
      <c r="T77" s="109"/>
      <c r="U77" s="109"/>
      <c r="V77" s="109"/>
      <c r="W77" s="109"/>
      <c r="X77" s="109"/>
      <c r="Y77" s="109"/>
      <c r="Z77" s="109"/>
      <c r="AA77" s="110"/>
      <c r="AB77" s="109"/>
      <c r="AC77" s="110"/>
      <c r="AD77" s="5">
        <f t="shared" si="1"/>
        <v>0</v>
      </c>
      <c r="AE77" s="108">
        <f t="shared" si="2"/>
        <v>0</v>
      </c>
      <c r="AF77" s="10">
        <f t="shared" si="3"/>
        <v>2</v>
      </c>
      <c r="AG77" s="63">
        <f t="shared" si="4"/>
        <v>0</v>
      </c>
      <c r="AH77" s="305" t="str">
        <f t="shared" si="5"/>
        <v/>
      </c>
      <c r="AI77" s="306" t="str">
        <f t="shared" si="6"/>
        <v/>
      </c>
      <c r="AJ77" s="308"/>
      <c r="AK77" s="141">
        <f t="shared" si="7"/>
        <v>0</v>
      </c>
      <c r="AL77" s="63">
        <f t="shared" si="8"/>
        <v>0</v>
      </c>
      <c r="AM77" s="125">
        <f t="shared" si="9"/>
        <v>0</v>
      </c>
      <c r="AN77" s="63">
        <f t="shared" si="10"/>
        <v>0</v>
      </c>
      <c r="AO77" s="125">
        <f t="shared" si="11"/>
        <v>0</v>
      </c>
      <c r="AP77" s="63">
        <f t="shared" si="12"/>
        <v>0</v>
      </c>
      <c r="AQ77" s="125">
        <f t="shared" si="13"/>
        <v>0</v>
      </c>
      <c r="AR77" s="142">
        <f t="shared" si="14"/>
        <v>0</v>
      </c>
      <c r="AS77" s="85"/>
      <c r="AT77" s="57"/>
      <c r="AU77" s="57"/>
      <c r="AV77" s="57"/>
      <c r="AW77" s="57"/>
      <c r="AX77" s="12"/>
      <c r="BO77" s="46" t="str">
        <f>L24</f>
        <v>3) Ciencias Físicas y Químicas</v>
      </c>
    </row>
    <row r="78" spans="1:69" ht="12.75" customHeight="1" x14ac:dyDescent="0.2">
      <c r="A78" s="3"/>
      <c r="B78" s="5">
        <f t="shared" si="15"/>
        <v>28</v>
      </c>
      <c r="C78" s="372"/>
      <c r="D78" s="373"/>
      <c r="E78" s="13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109"/>
      <c r="S78" s="110"/>
      <c r="T78" s="109"/>
      <c r="U78" s="109"/>
      <c r="V78" s="109"/>
      <c r="W78" s="109"/>
      <c r="X78" s="109"/>
      <c r="Y78" s="109"/>
      <c r="Z78" s="109"/>
      <c r="AA78" s="110"/>
      <c r="AB78" s="109"/>
      <c r="AC78" s="110"/>
      <c r="AD78" s="5">
        <f t="shared" si="1"/>
        <v>0</v>
      </c>
      <c r="AE78" s="108">
        <f t="shared" si="2"/>
        <v>0</v>
      </c>
      <c r="AF78" s="10">
        <f t="shared" si="3"/>
        <v>2</v>
      </c>
      <c r="AG78" s="63">
        <f t="shared" si="4"/>
        <v>0</v>
      </c>
      <c r="AH78" s="305" t="str">
        <f t="shared" si="5"/>
        <v/>
      </c>
      <c r="AI78" s="306" t="str">
        <f t="shared" si="6"/>
        <v/>
      </c>
      <c r="AJ78" s="308"/>
      <c r="AK78" s="141">
        <f t="shared" si="7"/>
        <v>0</v>
      </c>
      <c r="AL78" s="63">
        <f t="shared" si="8"/>
        <v>0</v>
      </c>
      <c r="AM78" s="125">
        <f t="shared" si="9"/>
        <v>0</v>
      </c>
      <c r="AN78" s="63">
        <f t="shared" si="10"/>
        <v>0</v>
      </c>
      <c r="AO78" s="125">
        <f t="shared" si="11"/>
        <v>0</v>
      </c>
      <c r="AP78" s="63">
        <f t="shared" si="12"/>
        <v>0</v>
      </c>
      <c r="AQ78" s="125">
        <f t="shared" si="13"/>
        <v>0</v>
      </c>
      <c r="AR78" s="142">
        <f t="shared" si="14"/>
        <v>0</v>
      </c>
      <c r="AS78" s="85"/>
      <c r="AT78" s="57"/>
      <c r="AU78" s="57"/>
      <c r="AV78" s="57"/>
      <c r="AW78" s="57"/>
      <c r="AX78" s="12"/>
      <c r="BO78" s="46" t="str">
        <f>L27</f>
        <v>4) Ciencias de la Tierra y el Universo</v>
      </c>
    </row>
    <row r="79" spans="1:69" ht="12.75" customHeight="1" x14ac:dyDescent="0.2">
      <c r="A79" s="3"/>
      <c r="B79" s="5">
        <f t="shared" si="15"/>
        <v>29</v>
      </c>
      <c r="C79" s="372"/>
      <c r="D79" s="373"/>
      <c r="E79" s="13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09"/>
      <c r="S79" s="110"/>
      <c r="T79" s="109"/>
      <c r="U79" s="109"/>
      <c r="V79" s="109"/>
      <c r="W79" s="109"/>
      <c r="X79" s="109"/>
      <c r="Y79" s="109"/>
      <c r="Z79" s="109"/>
      <c r="AA79" s="110"/>
      <c r="AB79" s="109"/>
      <c r="AC79" s="110"/>
      <c r="AD79" s="5">
        <f t="shared" si="1"/>
        <v>0</v>
      </c>
      <c r="AE79" s="108">
        <f t="shared" si="2"/>
        <v>0</v>
      </c>
      <c r="AF79" s="10">
        <f t="shared" si="3"/>
        <v>2</v>
      </c>
      <c r="AG79" s="63">
        <f t="shared" si="4"/>
        <v>0</v>
      </c>
      <c r="AH79" s="305" t="str">
        <f t="shared" si="5"/>
        <v/>
      </c>
      <c r="AI79" s="306" t="str">
        <f t="shared" si="6"/>
        <v/>
      </c>
      <c r="AJ79" s="308"/>
      <c r="AK79" s="141">
        <f t="shared" si="7"/>
        <v>0</v>
      </c>
      <c r="AL79" s="63">
        <f t="shared" si="8"/>
        <v>0</v>
      </c>
      <c r="AM79" s="125">
        <f t="shared" si="9"/>
        <v>0</v>
      </c>
      <c r="AN79" s="63">
        <f t="shared" si="10"/>
        <v>0</v>
      </c>
      <c r="AO79" s="125">
        <f t="shared" si="11"/>
        <v>0</v>
      </c>
      <c r="AP79" s="63">
        <f t="shared" si="12"/>
        <v>0</v>
      </c>
      <c r="AQ79" s="125">
        <f t="shared" si="13"/>
        <v>0</v>
      </c>
      <c r="AR79" s="142">
        <f t="shared" si="14"/>
        <v>0</v>
      </c>
      <c r="AS79" s="85"/>
      <c r="AT79" s="57"/>
      <c r="AU79" s="57"/>
      <c r="AV79" s="57"/>
      <c r="AW79" s="57"/>
      <c r="AX79" s="12"/>
    </row>
    <row r="80" spans="1:69" ht="12.75" customHeight="1" x14ac:dyDescent="0.2">
      <c r="A80" s="3"/>
      <c r="B80" s="5">
        <f t="shared" si="15"/>
        <v>30</v>
      </c>
      <c r="C80" s="372"/>
      <c r="D80" s="373"/>
      <c r="E80" s="13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09"/>
      <c r="S80" s="110"/>
      <c r="T80" s="109"/>
      <c r="U80" s="109"/>
      <c r="V80" s="109"/>
      <c r="W80" s="109"/>
      <c r="X80" s="109"/>
      <c r="Y80" s="109"/>
      <c r="Z80" s="109"/>
      <c r="AA80" s="110"/>
      <c r="AB80" s="109"/>
      <c r="AC80" s="110"/>
      <c r="AD80" s="5">
        <f t="shared" si="1"/>
        <v>0</v>
      </c>
      <c r="AE80" s="108">
        <f t="shared" si="2"/>
        <v>0</v>
      </c>
      <c r="AF80" s="10">
        <f t="shared" si="3"/>
        <v>2</v>
      </c>
      <c r="AG80" s="63">
        <f t="shared" si="4"/>
        <v>0</v>
      </c>
      <c r="AH80" s="305" t="str">
        <f t="shared" si="5"/>
        <v/>
      </c>
      <c r="AI80" s="306" t="str">
        <f t="shared" si="6"/>
        <v/>
      </c>
      <c r="AJ80" s="308"/>
      <c r="AK80" s="141">
        <f t="shared" si="7"/>
        <v>0</v>
      </c>
      <c r="AL80" s="63">
        <f t="shared" si="8"/>
        <v>0</v>
      </c>
      <c r="AM80" s="125">
        <f t="shared" si="9"/>
        <v>0</v>
      </c>
      <c r="AN80" s="63">
        <f t="shared" si="10"/>
        <v>0</v>
      </c>
      <c r="AO80" s="125">
        <f t="shared" si="11"/>
        <v>0</v>
      </c>
      <c r="AP80" s="63">
        <f t="shared" si="12"/>
        <v>0</v>
      </c>
      <c r="AQ80" s="125">
        <f t="shared" si="13"/>
        <v>0</v>
      </c>
      <c r="AR80" s="142">
        <f t="shared" si="14"/>
        <v>0</v>
      </c>
      <c r="AS80" s="85"/>
      <c r="AT80" s="57"/>
      <c r="AU80" s="57"/>
      <c r="AV80" s="57"/>
      <c r="AW80" s="57"/>
      <c r="AX80" s="12"/>
    </row>
    <row r="81" spans="1:50" ht="12.75" customHeight="1" x14ac:dyDescent="0.2">
      <c r="A81" s="3"/>
      <c r="B81" s="5">
        <f t="shared" si="15"/>
        <v>31</v>
      </c>
      <c r="C81" s="372"/>
      <c r="D81" s="373"/>
      <c r="E81" s="13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09"/>
      <c r="S81" s="110"/>
      <c r="T81" s="109"/>
      <c r="U81" s="109"/>
      <c r="V81" s="109"/>
      <c r="W81" s="109"/>
      <c r="X81" s="109"/>
      <c r="Y81" s="109"/>
      <c r="Z81" s="109"/>
      <c r="AA81" s="110"/>
      <c r="AB81" s="109"/>
      <c r="AC81" s="110"/>
      <c r="AD81" s="5">
        <f t="shared" si="1"/>
        <v>0</v>
      </c>
      <c r="AE81" s="108">
        <f t="shared" si="2"/>
        <v>0</v>
      </c>
      <c r="AF81" s="10">
        <f t="shared" si="3"/>
        <v>2</v>
      </c>
      <c r="AG81" s="63">
        <f t="shared" si="4"/>
        <v>0</v>
      </c>
      <c r="AH81" s="305" t="str">
        <f t="shared" si="5"/>
        <v/>
      </c>
      <c r="AI81" s="306" t="str">
        <f t="shared" si="6"/>
        <v/>
      </c>
      <c r="AJ81" s="308"/>
      <c r="AK81" s="141">
        <f t="shared" si="7"/>
        <v>0</v>
      </c>
      <c r="AL81" s="63">
        <f t="shared" si="8"/>
        <v>0</v>
      </c>
      <c r="AM81" s="125">
        <f t="shared" si="9"/>
        <v>0</v>
      </c>
      <c r="AN81" s="63">
        <f t="shared" si="10"/>
        <v>0</v>
      </c>
      <c r="AO81" s="125">
        <f t="shared" si="11"/>
        <v>0</v>
      </c>
      <c r="AP81" s="63">
        <f t="shared" si="12"/>
        <v>0</v>
      </c>
      <c r="AQ81" s="125">
        <f t="shared" si="13"/>
        <v>0</v>
      </c>
      <c r="AR81" s="142">
        <f t="shared" si="14"/>
        <v>0</v>
      </c>
      <c r="AS81" s="85"/>
      <c r="AT81" s="57"/>
      <c r="AU81" s="57"/>
      <c r="AV81" s="57"/>
      <c r="AW81" s="57"/>
      <c r="AX81" s="12"/>
    </row>
    <row r="82" spans="1:50" ht="12.75" customHeight="1" x14ac:dyDescent="0.2">
      <c r="A82" s="3"/>
      <c r="B82" s="5">
        <f t="shared" si="15"/>
        <v>32</v>
      </c>
      <c r="C82" s="372"/>
      <c r="D82" s="373"/>
      <c r="E82" s="13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09"/>
      <c r="S82" s="110"/>
      <c r="T82" s="109"/>
      <c r="U82" s="109"/>
      <c r="V82" s="109"/>
      <c r="W82" s="109"/>
      <c r="X82" s="109"/>
      <c r="Y82" s="109"/>
      <c r="Z82" s="109"/>
      <c r="AA82" s="110"/>
      <c r="AB82" s="109"/>
      <c r="AC82" s="110"/>
      <c r="AD82" s="5">
        <f t="shared" si="1"/>
        <v>0</v>
      </c>
      <c r="AE82" s="108">
        <f t="shared" si="2"/>
        <v>0</v>
      </c>
      <c r="AF82" s="10">
        <f t="shared" si="3"/>
        <v>2</v>
      </c>
      <c r="AG82" s="63">
        <f t="shared" si="4"/>
        <v>0</v>
      </c>
      <c r="AH82" s="305" t="str">
        <f t="shared" si="5"/>
        <v/>
      </c>
      <c r="AI82" s="306" t="str">
        <f t="shared" si="6"/>
        <v/>
      </c>
      <c r="AJ82" s="308"/>
      <c r="AK82" s="141">
        <f t="shared" si="7"/>
        <v>0</v>
      </c>
      <c r="AL82" s="63">
        <f t="shared" si="8"/>
        <v>0</v>
      </c>
      <c r="AM82" s="125">
        <f t="shared" si="9"/>
        <v>0</v>
      </c>
      <c r="AN82" s="63">
        <f t="shared" si="10"/>
        <v>0</v>
      </c>
      <c r="AO82" s="125">
        <f t="shared" si="11"/>
        <v>0</v>
      </c>
      <c r="AP82" s="63">
        <f t="shared" si="12"/>
        <v>0</v>
      </c>
      <c r="AQ82" s="125">
        <f t="shared" si="13"/>
        <v>0</v>
      </c>
      <c r="AR82" s="142">
        <f t="shared" si="14"/>
        <v>0</v>
      </c>
      <c r="AS82" s="85"/>
      <c r="AT82" s="57"/>
      <c r="AU82" s="57"/>
      <c r="AV82" s="57"/>
      <c r="AW82" s="57"/>
      <c r="AX82" s="12"/>
    </row>
    <row r="83" spans="1:50" ht="12.75" customHeight="1" x14ac:dyDescent="0.2">
      <c r="A83" s="3"/>
      <c r="B83" s="5">
        <f t="shared" si="15"/>
        <v>33</v>
      </c>
      <c r="C83" s="372"/>
      <c r="D83" s="373"/>
      <c r="E83" s="13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09"/>
      <c r="S83" s="110"/>
      <c r="T83" s="109"/>
      <c r="U83" s="109"/>
      <c r="V83" s="109"/>
      <c r="W83" s="109"/>
      <c r="X83" s="109"/>
      <c r="Y83" s="109"/>
      <c r="Z83" s="109"/>
      <c r="AA83" s="110"/>
      <c r="AB83" s="109"/>
      <c r="AC83" s="110"/>
      <c r="AD83" s="5">
        <f t="shared" si="1"/>
        <v>0</v>
      </c>
      <c r="AE83" s="108">
        <f t="shared" si="2"/>
        <v>0</v>
      </c>
      <c r="AF83" s="10">
        <f t="shared" si="3"/>
        <v>2</v>
      </c>
      <c r="AG83" s="63">
        <f t="shared" si="4"/>
        <v>0</v>
      </c>
      <c r="AH83" s="305" t="str">
        <f t="shared" si="5"/>
        <v/>
      </c>
      <c r="AI83" s="306" t="str">
        <f t="shared" si="6"/>
        <v/>
      </c>
      <c r="AJ83" s="308"/>
      <c r="AK83" s="141">
        <f t="shared" si="7"/>
        <v>0</v>
      </c>
      <c r="AL83" s="63">
        <f t="shared" si="8"/>
        <v>0</v>
      </c>
      <c r="AM83" s="125">
        <f t="shared" si="9"/>
        <v>0</v>
      </c>
      <c r="AN83" s="63">
        <f t="shared" si="10"/>
        <v>0</v>
      </c>
      <c r="AO83" s="125">
        <f t="shared" si="11"/>
        <v>0</v>
      </c>
      <c r="AP83" s="63">
        <f t="shared" si="12"/>
        <v>0</v>
      </c>
      <c r="AQ83" s="125">
        <f t="shared" si="13"/>
        <v>0</v>
      </c>
      <c r="AR83" s="142">
        <f t="shared" si="14"/>
        <v>0</v>
      </c>
      <c r="AS83" s="85"/>
      <c r="AT83" s="57"/>
      <c r="AU83" s="57"/>
      <c r="AV83" s="57"/>
      <c r="AW83" s="57"/>
      <c r="AX83" s="12"/>
    </row>
    <row r="84" spans="1:50" ht="12.75" customHeight="1" x14ac:dyDescent="0.2">
      <c r="A84" s="3"/>
      <c r="B84" s="5">
        <f t="shared" si="15"/>
        <v>34</v>
      </c>
      <c r="C84" s="372"/>
      <c r="D84" s="373"/>
      <c r="E84" s="13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09"/>
      <c r="S84" s="110"/>
      <c r="T84" s="109"/>
      <c r="U84" s="109"/>
      <c r="V84" s="109"/>
      <c r="W84" s="109"/>
      <c r="X84" s="109"/>
      <c r="Y84" s="109"/>
      <c r="Z84" s="109"/>
      <c r="AA84" s="110"/>
      <c r="AB84" s="109"/>
      <c r="AC84" s="110"/>
      <c r="AD84" s="5">
        <f t="shared" si="1"/>
        <v>0</v>
      </c>
      <c r="AE84" s="108">
        <f t="shared" si="2"/>
        <v>0</v>
      </c>
      <c r="AF84" s="10">
        <f t="shared" si="3"/>
        <v>2</v>
      </c>
      <c r="AG84" s="63">
        <f t="shared" si="4"/>
        <v>0</v>
      </c>
      <c r="AH84" s="305" t="str">
        <f t="shared" si="5"/>
        <v/>
      </c>
      <c r="AI84" s="306" t="str">
        <f t="shared" si="6"/>
        <v/>
      </c>
      <c r="AJ84" s="308"/>
      <c r="AK84" s="141">
        <f t="shared" si="7"/>
        <v>0</v>
      </c>
      <c r="AL84" s="63">
        <f t="shared" si="8"/>
        <v>0</v>
      </c>
      <c r="AM84" s="125">
        <f t="shared" si="9"/>
        <v>0</v>
      </c>
      <c r="AN84" s="63">
        <f t="shared" si="10"/>
        <v>0</v>
      </c>
      <c r="AO84" s="125">
        <f t="shared" si="11"/>
        <v>0</v>
      </c>
      <c r="AP84" s="63">
        <f t="shared" si="12"/>
        <v>0</v>
      </c>
      <c r="AQ84" s="125">
        <f t="shared" si="13"/>
        <v>0</v>
      </c>
      <c r="AR84" s="142">
        <f t="shared" si="14"/>
        <v>0</v>
      </c>
      <c r="AS84" s="85"/>
      <c r="AT84" s="57"/>
      <c r="AU84" s="57"/>
      <c r="AV84" s="57"/>
      <c r="AW84" s="57"/>
      <c r="AX84" s="12"/>
    </row>
    <row r="85" spans="1:50" ht="12.75" customHeight="1" x14ac:dyDescent="0.2">
      <c r="A85" s="3"/>
      <c r="B85" s="5">
        <f t="shared" si="15"/>
        <v>35</v>
      </c>
      <c r="C85" s="372"/>
      <c r="D85" s="373"/>
      <c r="E85" s="13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09"/>
      <c r="S85" s="110"/>
      <c r="T85" s="109"/>
      <c r="U85" s="109"/>
      <c r="V85" s="109"/>
      <c r="W85" s="109"/>
      <c r="X85" s="109"/>
      <c r="Y85" s="109"/>
      <c r="Z85" s="109"/>
      <c r="AA85" s="110"/>
      <c r="AB85" s="109"/>
      <c r="AC85" s="110"/>
      <c r="AD85" s="5">
        <f t="shared" si="1"/>
        <v>0</v>
      </c>
      <c r="AE85" s="108">
        <f t="shared" si="2"/>
        <v>0</v>
      </c>
      <c r="AF85" s="10">
        <f t="shared" si="3"/>
        <v>2</v>
      </c>
      <c r="AG85" s="63">
        <f t="shared" si="4"/>
        <v>0</v>
      </c>
      <c r="AH85" s="305" t="str">
        <f t="shared" si="5"/>
        <v/>
      </c>
      <c r="AI85" s="306" t="str">
        <f t="shared" si="6"/>
        <v/>
      </c>
      <c r="AJ85" s="308"/>
      <c r="AK85" s="141">
        <f t="shared" si="7"/>
        <v>0</v>
      </c>
      <c r="AL85" s="63">
        <f t="shared" si="8"/>
        <v>0</v>
      </c>
      <c r="AM85" s="125">
        <f t="shared" si="9"/>
        <v>0</v>
      </c>
      <c r="AN85" s="63">
        <f t="shared" si="10"/>
        <v>0</v>
      </c>
      <c r="AO85" s="125">
        <f t="shared" si="11"/>
        <v>0</v>
      </c>
      <c r="AP85" s="63">
        <f t="shared" si="12"/>
        <v>0</v>
      </c>
      <c r="AQ85" s="125">
        <f t="shared" si="13"/>
        <v>0</v>
      </c>
      <c r="AR85" s="142">
        <f t="shared" si="14"/>
        <v>0</v>
      </c>
      <c r="AS85" s="85"/>
      <c r="AT85" s="57"/>
      <c r="AU85" s="57"/>
      <c r="AV85" s="57"/>
      <c r="AW85" s="57"/>
      <c r="AX85" s="12"/>
    </row>
    <row r="86" spans="1:50" ht="12.75" customHeight="1" x14ac:dyDescent="0.2">
      <c r="A86" s="3"/>
      <c r="B86" s="5">
        <f t="shared" si="15"/>
        <v>36</v>
      </c>
      <c r="C86" s="372"/>
      <c r="D86" s="373"/>
      <c r="E86" s="13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10"/>
      <c r="R86" s="109"/>
      <c r="S86" s="110"/>
      <c r="T86" s="109"/>
      <c r="U86" s="109"/>
      <c r="V86" s="109"/>
      <c r="W86" s="109"/>
      <c r="X86" s="109"/>
      <c r="Y86" s="109"/>
      <c r="Z86" s="109"/>
      <c r="AA86" s="110"/>
      <c r="AB86" s="109"/>
      <c r="AC86" s="110"/>
      <c r="AD86" s="5">
        <f t="shared" si="1"/>
        <v>0</v>
      </c>
      <c r="AE86" s="108">
        <f t="shared" si="2"/>
        <v>0</v>
      </c>
      <c r="AF86" s="10">
        <f t="shared" si="3"/>
        <v>2</v>
      </c>
      <c r="AG86" s="63">
        <f t="shared" si="4"/>
        <v>0</v>
      </c>
      <c r="AH86" s="305" t="str">
        <f t="shared" si="5"/>
        <v/>
      </c>
      <c r="AI86" s="306" t="str">
        <f t="shared" si="6"/>
        <v/>
      </c>
      <c r="AJ86" s="308"/>
      <c r="AK86" s="141">
        <f t="shared" si="7"/>
        <v>0</v>
      </c>
      <c r="AL86" s="63">
        <f t="shared" si="8"/>
        <v>0</v>
      </c>
      <c r="AM86" s="125">
        <f t="shared" si="9"/>
        <v>0</v>
      </c>
      <c r="AN86" s="63">
        <f t="shared" si="10"/>
        <v>0</v>
      </c>
      <c r="AO86" s="125">
        <f t="shared" si="11"/>
        <v>0</v>
      </c>
      <c r="AP86" s="63">
        <f t="shared" si="12"/>
        <v>0</v>
      </c>
      <c r="AQ86" s="125">
        <f t="shared" si="13"/>
        <v>0</v>
      </c>
      <c r="AR86" s="142">
        <f t="shared" si="14"/>
        <v>0</v>
      </c>
      <c r="AS86" s="85"/>
      <c r="AT86" s="57"/>
      <c r="AU86" s="57"/>
      <c r="AV86" s="57"/>
      <c r="AW86" s="57"/>
      <c r="AX86" s="12"/>
    </row>
    <row r="87" spans="1:50" ht="12.75" customHeight="1" x14ac:dyDescent="0.2">
      <c r="A87" s="3"/>
      <c r="B87" s="5">
        <f t="shared" si="15"/>
        <v>37</v>
      </c>
      <c r="C87" s="372"/>
      <c r="D87" s="373"/>
      <c r="E87" s="13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  <c r="R87" s="109"/>
      <c r="S87" s="110"/>
      <c r="T87" s="109"/>
      <c r="U87" s="109"/>
      <c r="V87" s="109"/>
      <c r="W87" s="109"/>
      <c r="X87" s="109"/>
      <c r="Y87" s="109"/>
      <c r="Z87" s="109"/>
      <c r="AA87" s="110"/>
      <c r="AB87" s="109"/>
      <c r="AC87" s="110"/>
      <c r="AD87" s="5">
        <f t="shared" si="1"/>
        <v>0</v>
      </c>
      <c r="AE87" s="108">
        <f t="shared" si="2"/>
        <v>0</v>
      </c>
      <c r="AF87" s="10">
        <f t="shared" si="3"/>
        <v>2</v>
      </c>
      <c r="AG87" s="63">
        <f t="shared" si="4"/>
        <v>0</v>
      </c>
      <c r="AH87" s="305" t="str">
        <f t="shared" si="5"/>
        <v/>
      </c>
      <c r="AI87" s="306" t="str">
        <f t="shared" si="6"/>
        <v/>
      </c>
      <c r="AJ87" s="308"/>
      <c r="AK87" s="141">
        <f t="shared" si="7"/>
        <v>0</v>
      </c>
      <c r="AL87" s="63">
        <f t="shared" si="8"/>
        <v>0</v>
      </c>
      <c r="AM87" s="125">
        <f t="shared" si="9"/>
        <v>0</v>
      </c>
      <c r="AN87" s="63">
        <f t="shared" si="10"/>
        <v>0</v>
      </c>
      <c r="AO87" s="125">
        <f t="shared" si="11"/>
        <v>0</v>
      </c>
      <c r="AP87" s="63">
        <f t="shared" si="12"/>
        <v>0</v>
      </c>
      <c r="AQ87" s="125">
        <f t="shared" si="13"/>
        <v>0</v>
      </c>
      <c r="AR87" s="142">
        <f t="shared" si="14"/>
        <v>0</v>
      </c>
      <c r="AS87" s="85"/>
      <c r="AT87" s="57"/>
      <c r="AU87" s="57"/>
      <c r="AV87" s="57"/>
      <c r="AW87" s="57"/>
      <c r="AX87" s="12"/>
    </row>
    <row r="88" spans="1:50" ht="12.75" customHeight="1" x14ac:dyDescent="0.2">
      <c r="A88" s="3"/>
      <c r="B88" s="5">
        <f t="shared" si="15"/>
        <v>38</v>
      </c>
      <c r="C88" s="372"/>
      <c r="D88" s="373"/>
      <c r="E88" s="13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R88" s="109"/>
      <c r="S88" s="110"/>
      <c r="T88" s="109"/>
      <c r="U88" s="109"/>
      <c r="V88" s="109"/>
      <c r="W88" s="109"/>
      <c r="X88" s="109"/>
      <c r="Y88" s="109"/>
      <c r="Z88" s="109"/>
      <c r="AA88" s="110"/>
      <c r="AB88" s="109"/>
      <c r="AC88" s="110"/>
      <c r="AD88" s="5">
        <f t="shared" si="1"/>
        <v>0</v>
      </c>
      <c r="AE88" s="108">
        <f t="shared" si="2"/>
        <v>0</v>
      </c>
      <c r="AF88" s="10">
        <f t="shared" si="3"/>
        <v>2</v>
      </c>
      <c r="AG88" s="63">
        <f t="shared" si="4"/>
        <v>0</v>
      </c>
      <c r="AH88" s="305" t="str">
        <f t="shared" si="5"/>
        <v/>
      </c>
      <c r="AI88" s="306" t="str">
        <f t="shared" si="6"/>
        <v/>
      </c>
      <c r="AJ88" s="308"/>
      <c r="AK88" s="141">
        <f t="shared" si="7"/>
        <v>0</v>
      </c>
      <c r="AL88" s="63">
        <f t="shared" si="8"/>
        <v>0</v>
      </c>
      <c r="AM88" s="125">
        <f t="shared" si="9"/>
        <v>0</v>
      </c>
      <c r="AN88" s="63">
        <f t="shared" si="10"/>
        <v>0</v>
      </c>
      <c r="AO88" s="125">
        <f t="shared" si="11"/>
        <v>0</v>
      </c>
      <c r="AP88" s="63">
        <f t="shared" si="12"/>
        <v>0</v>
      </c>
      <c r="AQ88" s="125">
        <f t="shared" si="13"/>
        <v>0</v>
      </c>
      <c r="AR88" s="142">
        <f t="shared" si="14"/>
        <v>0</v>
      </c>
      <c r="AS88" s="85"/>
      <c r="AT88" s="57"/>
      <c r="AU88" s="57"/>
      <c r="AV88" s="57"/>
      <c r="AW88" s="57"/>
      <c r="AX88" s="12"/>
    </row>
    <row r="89" spans="1:50" ht="12.75" customHeight="1" x14ac:dyDescent="0.2">
      <c r="A89" s="3"/>
      <c r="B89" s="5">
        <f t="shared" si="15"/>
        <v>39</v>
      </c>
      <c r="C89" s="372"/>
      <c r="D89" s="373"/>
      <c r="E89" s="13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  <c r="R89" s="109"/>
      <c r="S89" s="110"/>
      <c r="T89" s="109"/>
      <c r="U89" s="109"/>
      <c r="V89" s="109"/>
      <c r="W89" s="109"/>
      <c r="X89" s="109"/>
      <c r="Y89" s="109"/>
      <c r="Z89" s="109"/>
      <c r="AA89" s="110"/>
      <c r="AB89" s="109"/>
      <c r="AC89" s="110"/>
      <c r="AD89" s="5">
        <f t="shared" si="1"/>
        <v>0</v>
      </c>
      <c r="AE89" s="108">
        <f t="shared" si="2"/>
        <v>0</v>
      </c>
      <c r="AF89" s="10">
        <f t="shared" si="3"/>
        <v>2</v>
      </c>
      <c r="AG89" s="63">
        <f t="shared" si="4"/>
        <v>0</v>
      </c>
      <c r="AH89" s="305" t="str">
        <f t="shared" si="5"/>
        <v/>
      </c>
      <c r="AI89" s="306" t="str">
        <f t="shared" si="6"/>
        <v/>
      </c>
      <c r="AJ89" s="308"/>
      <c r="AK89" s="141">
        <f t="shared" si="7"/>
        <v>0</v>
      </c>
      <c r="AL89" s="63">
        <f t="shared" si="8"/>
        <v>0</v>
      </c>
      <c r="AM89" s="125">
        <f t="shared" si="9"/>
        <v>0</v>
      </c>
      <c r="AN89" s="63">
        <f t="shared" si="10"/>
        <v>0</v>
      </c>
      <c r="AO89" s="125">
        <f t="shared" si="11"/>
        <v>0</v>
      </c>
      <c r="AP89" s="63">
        <f t="shared" si="12"/>
        <v>0</v>
      </c>
      <c r="AQ89" s="125">
        <f t="shared" si="13"/>
        <v>0</v>
      </c>
      <c r="AR89" s="142">
        <f t="shared" si="14"/>
        <v>0</v>
      </c>
      <c r="AS89" s="85"/>
      <c r="AT89" s="57"/>
      <c r="AU89" s="57"/>
      <c r="AV89" s="57"/>
      <c r="AW89" s="57"/>
      <c r="AX89" s="12"/>
    </row>
    <row r="90" spans="1:50" ht="12.75" customHeight="1" x14ac:dyDescent="0.2">
      <c r="A90" s="3"/>
      <c r="B90" s="5">
        <f t="shared" si="15"/>
        <v>40</v>
      </c>
      <c r="C90" s="372"/>
      <c r="D90" s="373"/>
      <c r="E90" s="13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  <c r="R90" s="109"/>
      <c r="S90" s="110"/>
      <c r="T90" s="109"/>
      <c r="U90" s="109"/>
      <c r="V90" s="109"/>
      <c r="W90" s="109"/>
      <c r="X90" s="109"/>
      <c r="Y90" s="109"/>
      <c r="Z90" s="109"/>
      <c r="AA90" s="110"/>
      <c r="AB90" s="109"/>
      <c r="AC90" s="110"/>
      <c r="AD90" s="5">
        <f t="shared" si="1"/>
        <v>0</v>
      </c>
      <c r="AE90" s="108">
        <f t="shared" si="2"/>
        <v>0</v>
      </c>
      <c r="AF90" s="10">
        <f t="shared" si="3"/>
        <v>2</v>
      </c>
      <c r="AG90" s="63">
        <f t="shared" si="4"/>
        <v>0</v>
      </c>
      <c r="AH90" s="305" t="str">
        <f t="shared" si="5"/>
        <v/>
      </c>
      <c r="AI90" s="306" t="str">
        <f t="shared" si="6"/>
        <v/>
      </c>
      <c r="AJ90" s="308"/>
      <c r="AK90" s="141">
        <f t="shared" si="7"/>
        <v>0</v>
      </c>
      <c r="AL90" s="63">
        <f t="shared" si="8"/>
        <v>0</v>
      </c>
      <c r="AM90" s="125">
        <f t="shared" si="9"/>
        <v>0</v>
      </c>
      <c r="AN90" s="63">
        <f t="shared" si="10"/>
        <v>0</v>
      </c>
      <c r="AO90" s="125">
        <f t="shared" si="11"/>
        <v>0</v>
      </c>
      <c r="AP90" s="63">
        <f t="shared" si="12"/>
        <v>0</v>
      </c>
      <c r="AQ90" s="125">
        <f t="shared" si="13"/>
        <v>0</v>
      </c>
      <c r="AR90" s="142">
        <f t="shared" si="14"/>
        <v>0</v>
      </c>
      <c r="AS90" s="85"/>
      <c r="AT90" s="57"/>
      <c r="AU90" s="57"/>
      <c r="AV90" s="57"/>
      <c r="AW90" s="57"/>
      <c r="AX90" s="12"/>
    </row>
    <row r="91" spans="1:50" ht="12.75" customHeight="1" x14ac:dyDescent="0.2">
      <c r="A91" s="3"/>
      <c r="B91" s="5">
        <f t="shared" si="15"/>
        <v>41</v>
      </c>
      <c r="C91" s="372"/>
      <c r="D91" s="373"/>
      <c r="E91" s="13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10"/>
      <c r="R91" s="109"/>
      <c r="S91" s="110"/>
      <c r="T91" s="109"/>
      <c r="U91" s="109"/>
      <c r="V91" s="109"/>
      <c r="W91" s="109"/>
      <c r="X91" s="109"/>
      <c r="Y91" s="109"/>
      <c r="Z91" s="109"/>
      <c r="AA91" s="110"/>
      <c r="AB91" s="109"/>
      <c r="AC91" s="110"/>
      <c r="AD91" s="5">
        <f t="shared" si="1"/>
        <v>0</v>
      </c>
      <c r="AE91" s="108">
        <f t="shared" si="2"/>
        <v>0</v>
      </c>
      <c r="AF91" s="10">
        <f t="shared" si="3"/>
        <v>2</v>
      </c>
      <c r="AG91" s="63">
        <f t="shared" si="4"/>
        <v>0</v>
      </c>
      <c r="AH91" s="305" t="str">
        <f t="shared" si="5"/>
        <v/>
      </c>
      <c r="AI91" s="306" t="str">
        <f t="shared" si="6"/>
        <v/>
      </c>
      <c r="AJ91" s="308"/>
      <c r="AK91" s="141">
        <f t="shared" si="7"/>
        <v>0</v>
      </c>
      <c r="AL91" s="63">
        <f t="shared" si="8"/>
        <v>0</v>
      </c>
      <c r="AM91" s="125">
        <f t="shared" si="9"/>
        <v>0</v>
      </c>
      <c r="AN91" s="63">
        <f t="shared" si="10"/>
        <v>0</v>
      </c>
      <c r="AO91" s="125">
        <f t="shared" si="11"/>
        <v>0</v>
      </c>
      <c r="AP91" s="63">
        <f t="shared" si="12"/>
        <v>0</v>
      </c>
      <c r="AQ91" s="125">
        <f t="shared" si="13"/>
        <v>0</v>
      </c>
      <c r="AR91" s="142">
        <f t="shared" si="14"/>
        <v>0</v>
      </c>
      <c r="AS91" s="85"/>
      <c r="AT91" s="57"/>
      <c r="AU91" s="57"/>
      <c r="AV91" s="57"/>
      <c r="AW91" s="57"/>
      <c r="AX91" s="12"/>
    </row>
    <row r="92" spans="1:50" ht="12.75" customHeight="1" x14ac:dyDescent="0.2">
      <c r="A92" s="3"/>
      <c r="B92" s="5">
        <f t="shared" si="15"/>
        <v>42</v>
      </c>
      <c r="C92" s="372"/>
      <c r="D92" s="373"/>
      <c r="E92" s="13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10"/>
      <c r="R92" s="109"/>
      <c r="S92" s="110"/>
      <c r="T92" s="109"/>
      <c r="U92" s="109"/>
      <c r="V92" s="109"/>
      <c r="W92" s="109"/>
      <c r="X92" s="109"/>
      <c r="Y92" s="109"/>
      <c r="Z92" s="109"/>
      <c r="AA92" s="110"/>
      <c r="AB92" s="109"/>
      <c r="AC92" s="110"/>
      <c r="AD92" s="5">
        <f t="shared" si="1"/>
        <v>0</v>
      </c>
      <c r="AE92" s="108">
        <f t="shared" si="2"/>
        <v>0</v>
      </c>
      <c r="AF92" s="10">
        <f t="shared" si="3"/>
        <v>2</v>
      </c>
      <c r="AG92" s="63">
        <f t="shared" si="4"/>
        <v>0</v>
      </c>
      <c r="AH92" s="305" t="str">
        <f t="shared" si="5"/>
        <v/>
      </c>
      <c r="AI92" s="306" t="str">
        <f t="shared" si="6"/>
        <v/>
      </c>
      <c r="AJ92" s="308"/>
      <c r="AK92" s="141">
        <f t="shared" si="7"/>
        <v>0</v>
      </c>
      <c r="AL92" s="63">
        <f t="shared" si="8"/>
        <v>0</v>
      </c>
      <c r="AM92" s="125">
        <f t="shared" si="9"/>
        <v>0</v>
      </c>
      <c r="AN92" s="63">
        <f t="shared" si="10"/>
        <v>0</v>
      </c>
      <c r="AO92" s="125">
        <f t="shared" si="11"/>
        <v>0</v>
      </c>
      <c r="AP92" s="63">
        <f t="shared" si="12"/>
        <v>0</v>
      </c>
      <c r="AQ92" s="125">
        <f t="shared" si="13"/>
        <v>0</v>
      </c>
      <c r="AR92" s="142">
        <f t="shared" si="14"/>
        <v>0</v>
      </c>
      <c r="AS92" s="85"/>
      <c r="AT92" s="57"/>
      <c r="AU92" s="57"/>
      <c r="AV92" s="57"/>
      <c r="AW92" s="57"/>
      <c r="AX92" s="12"/>
    </row>
    <row r="93" spans="1:50" ht="12.75" customHeight="1" x14ac:dyDescent="0.2">
      <c r="A93" s="3"/>
      <c r="B93" s="5">
        <f t="shared" si="15"/>
        <v>43</v>
      </c>
      <c r="C93" s="372"/>
      <c r="D93" s="373"/>
      <c r="E93" s="13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10"/>
      <c r="R93" s="109"/>
      <c r="S93" s="110"/>
      <c r="T93" s="109"/>
      <c r="U93" s="109"/>
      <c r="V93" s="109"/>
      <c r="W93" s="109"/>
      <c r="X93" s="109"/>
      <c r="Y93" s="109"/>
      <c r="Z93" s="109"/>
      <c r="AA93" s="110"/>
      <c r="AB93" s="109"/>
      <c r="AC93" s="110"/>
      <c r="AD93" s="5">
        <f t="shared" si="1"/>
        <v>0</v>
      </c>
      <c r="AE93" s="108">
        <f t="shared" si="2"/>
        <v>0</v>
      </c>
      <c r="AF93" s="10">
        <f t="shared" si="3"/>
        <v>2</v>
      </c>
      <c r="AG93" s="63">
        <f t="shared" si="4"/>
        <v>0</v>
      </c>
      <c r="AH93" s="305" t="str">
        <f t="shared" si="5"/>
        <v/>
      </c>
      <c r="AI93" s="306" t="str">
        <f t="shared" si="6"/>
        <v/>
      </c>
      <c r="AJ93" s="308"/>
      <c r="AK93" s="141">
        <f t="shared" si="7"/>
        <v>0</v>
      </c>
      <c r="AL93" s="63">
        <f t="shared" si="8"/>
        <v>0</v>
      </c>
      <c r="AM93" s="125">
        <f t="shared" si="9"/>
        <v>0</v>
      </c>
      <c r="AN93" s="63">
        <f t="shared" si="10"/>
        <v>0</v>
      </c>
      <c r="AO93" s="125">
        <f t="shared" si="11"/>
        <v>0</v>
      </c>
      <c r="AP93" s="63">
        <f t="shared" si="12"/>
        <v>0</v>
      </c>
      <c r="AQ93" s="125">
        <f t="shared" si="13"/>
        <v>0</v>
      </c>
      <c r="AR93" s="142">
        <f t="shared" si="14"/>
        <v>0</v>
      </c>
      <c r="AS93" s="85"/>
      <c r="AT93" s="57"/>
      <c r="AU93" s="57"/>
      <c r="AV93" s="57"/>
      <c r="AW93" s="57"/>
      <c r="AX93" s="12"/>
    </row>
    <row r="94" spans="1:50" ht="12.75" customHeight="1" x14ac:dyDescent="0.2">
      <c r="A94" s="3"/>
      <c r="B94" s="5">
        <f>B93+1</f>
        <v>44</v>
      </c>
      <c r="C94" s="372"/>
      <c r="D94" s="373"/>
      <c r="E94" s="13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09"/>
      <c r="S94" s="110"/>
      <c r="T94" s="109"/>
      <c r="U94" s="109"/>
      <c r="V94" s="109"/>
      <c r="W94" s="109"/>
      <c r="X94" s="109"/>
      <c r="Y94" s="109"/>
      <c r="Z94" s="109"/>
      <c r="AA94" s="110"/>
      <c r="AB94" s="109"/>
      <c r="AC94" s="110"/>
      <c r="AD94" s="5">
        <f t="shared" si="1"/>
        <v>0</v>
      </c>
      <c r="AE94" s="108">
        <f t="shared" si="2"/>
        <v>0</v>
      </c>
      <c r="AF94" s="10">
        <f t="shared" si="3"/>
        <v>2</v>
      </c>
      <c r="AG94" s="63">
        <f t="shared" si="4"/>
        <v>0</v>
      </c>
      <c r="AH94" s="305" t="str">
        <f t="shared" si="5"/>
        <v/>
      </c>
      <c r="AI94" s="306" t="str">
        <f t="shared" si="6"/>
        <v/>
      </c>
      <c r="AJ94" s="308"/>
      <c r="AK94" s="141">
        <f t="shared" si="7"/>
        <v>0</v>
      </c>
      <c r="AL94" s="63">
        <f t="shared" si="8"/>
        <v>0</v>
      </c>
      <c r="AM94" s="125">
        <f t="shared" si="9"/>
        <v>0</v>
      </c>
      <c r="AN94" s="63">
        <f t="shared" si="10"/>
        <v>0</v>
      </c>
      <c r="AO94" s="125">
        <f t="shared" si="11"/>
        <v>0</v>
      </c>
      <c r="AP94" s="63">
        <f t="shared" si="12"/>
        <v>0</v>
      </c>
      <c r="AQ94" s="125">
        <f t="shared" si="13"/>
        <v>0</v>
      </c>
      <c r="AR94" s="142">
        <f t="shared" si="14"/>
        <v>0</v>
      </c>
      <c r="AS94" s="85"/>
      <c r="AT94" s="57"/>
      <c r="AU94" s="57"/>
      <c r="AV94" s="57"/>
      <c r="AW94" s="57"/>
      <c r="AX94" s="12"/>
    </row>
    <row r="95" spans="1:50" ht="12.75" customHeight="1" x14ac:dyDescent="0.2">
      <c r="A95" s="3"/>
      <c r="B95" s="5">
        <f t="shared" si="15"/>
        <v>45</v>
      </c>
      <c r="C95" s="372"/>
      <c r="D95" s="373"/>
      <c r="E95" s="13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10"/>
      <c r="R95" s="109"/>
      <c r="S95" s="110"/>
      <c r="T95" s="109"/>
      <c r="U95" s="109"/>
      <c r="V95" s="109"/>
      <c r="W95" s="109"/>
      <c r="X95" s="109"/>
      <c r="Y95" s="109"/>
      <c r="Z95" s="109"/>
      <c r="AA95" s="110"/>
      <c r="AB95" s="109"/>
      <c r="AC95" s="110"/>
      <c r="AD95" s="5">
        <f t="shared" si="1"/>
        <v>0</v>
      </c>
      <c r="AE95" s="108">
        <f t="shared" si="2"/>
        <v>0</v>
      </c>
      <c r="AF95" s="10">
        <f t="shared" si="3"/>
        <v>2</v>
      </c>
      <c r="AG95" s="63">
        <f t="shared" si="4"/>
        <v>0</v>
      </c>
      <c r="AH95" s="305" t="str">
        <f t="shared" si="5"/>
        <v/>
      </c>
      <c r="AI95" s="306" t="str">
        <f t="shared" si="6"/>
        <v/>
      </c>
      <c r="AJ95" s="308"/>
      <c r="AK95" s="141">
        <f t="shared" si="7"/>
        <v>0</v>
      </c>
      <c r="AL95" s="63">
        <f t="shared" si="8"/>
        <v>0</v>
      </c>
      <c r="AM95" s="125">
        <f t="shared" si="9"/>
        <v>0</v>
      </c>
      <c r="AN95" s="63">
        <f t="shared" si="10"/>
        <v>0</v>
      </c>
      <c r="AO95" s="125">
        <f t="shared" si="11"/>
        <v>0</v>
      </c>
      <c r="AP95" s="63">
        <f t="shared" si="12"/>
        <v>0</v>
      </c>
      <c r="AQ95" s="125">
        <f t="shared" si="13"/>
        <v>0</v>
      </c>
      <c r="AR95" s="142">
        <f t="shared" si="14"/>
        <v>0</v>
      </c>
      <c r="AS95" s="85"/>
      <c r="AT95" s="57"/>
      <c r="AU95" s="57"/>
      <c r="AV95" s="57"/>
      <c r="AW95" s="57"/>
      <c r="AX95" s="12"/>
    </row>
    <row r="96" spans="1:50" ht="12.75" customHeight="1" x14ac:dyDescent="0.2">
      <c r="A96" s="3"/>
      <c r="B96" s="5">
        <f t="shared" si="15"/>
        <v>46</v>
      </c>
      <c r="C96" s="372"/>
      <c r="D96" s="373"/>
      <c r="E96" s="13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10"/>
      <c r="R96" s="109"/>
      <c r="S96" s="110"/>
      <c r="T96" s="109"/>
      <c r="U96" s="109"/>
      <c r="V96" s="109"/>
      <c r="W96" s="109"/>
      <c r="X96" s="109"/>
      <c r="Y96" s="109"/>
      <c r="Z96" s="109"/>
      <c r="AA96" s="110"/>
      <c r="AB96" s="109"/>
      <c r="AC96" s="110"/>
      <c r="AD96" s="5">
        <f t="shared" si="1"/>
        <v>0</v>
      </c>
      <c r="AE96" s="108">
        <f t="shared" si="2"/>
        <v>0</v>
      </c>
      <c r="AF96" s="10">
        <f t="shared" si="3"/>
        <v>2</v>
      </c>
      <c r="AG96" s="63">
        <f t="shared" si="4"/>
        <v>0</v>
      </c>
      <c r="AH96" s="305" t="str">
        <f t="shared" si="5"/>
        <v/>
      </c>
      <c r="AI96" s="306" t="str">
        <f t="shared" si="6"/>
        <v/>
      </c>
      <c r="AJ96" s="308"/>
      <c r="AK96" s="141">
        <f t="shared" si="7"/>
        <v>0</v>
      </c>
      <c r="AL96" s="63">
        <f t="shared" si="8"/>
        <v>0</v>
      </c>
      <c r="AM96" s="125">
        <f t="shared" si="9"/>
        <v>0</v>
      </c>
      <c r="AN96" s="63">
        <f t="shared" si="10"/>
        <v>0</v>
      </c>
      <c r="AO96" s="125">
        <f t="shared" si="11"/>
        <v>0</v>
      </c>
      <c r="AP96" s="63">
        <f t="shared" si="12"/>
        <v>0</v>
      </c>
      <c r="AQ96" s="125">
        <f t="shared" si="13"/>
        <v>0</v>
      </c>
      <c r="AR96" s="142">
        <f t="shared" si="14"/>
        <v>0</v>
      </c>
      <c r="AS96" s="85"/>
      <c r="AT96" s="57"/>
      <c r="AU96" s="57"/>
      <c r="AV96" s="57"/>
      <c r="AW96" s="57"/>
      <c r="AX96" s="12"/>
    </row>
    <row r="97" spans="1:67" ht="12.75" customHeight="1" thickBot="1" x14ac:dyDescent="0.25">
      <c r="A97" s="3"/>
      <c r="B97" s="5">
        <v>47</v>
      </c>
      <c r="C97" s="372"/>
      <c r="D97" s="373"/>
      <c r="E97" s="13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2"/>
      <c r="R97" s="311"/>
      <c r="S97" s="312"/>
      <c r="T97" s="311"/>
      <c r="U97" s="311"/>
      <c r="V97" s="311"/>
      <c r="W97" s="311"/>
      <c r="X97" s="311"/>
      <c r="Y97" s="311"/>
      <c r="Z97" s="311"/>
      <c r="AA97" s="312"/>
      <c r="AB97" s="311"/>
      <c r="AC97" s="110"/>
      <c r="AD97" s="5">
        <f t="shared" si="1"/>
        <v>0</v>
      </c>
      <c r="AE97" s="108">
        <f t="shared" si="2"/>
        <v>0</v>
      </c>
      <c r="AF97" s="10">
        <f t="shared" si="3"/>
        <v>2</v>
      </c>
      <c r="AG97" s="63">
        <f t="shared" si="4"/>
        <v>0</v>
      </c>
      <c r="AH97" s="305" t="str">
        <f t="shared" si="5"/>
        <v/>
      </c>
      <c r="AI97" s="306" t="str">
        <f t="shared" si="6"/>
        <v/>
      </c>
      <c r="AJ97" s="308"/>
      <c r="AK97" s="143">
        <f t="shared" si="7"/>
        <v>0</v>
      </c>
      <c r="AL97" s="144">
        <f t="shared" si="8"/>
        <v>0</v>
      </c>
      <c r="AM97" s="145">
        <f t="shared" si="9"/>
        <v>0</v>
      </c>
      <c r="AN97" s="144">
        <f t="shared" si="10"/>
        <v>0</v>
      </c>
      <c r="AO97" s="145">
        <f t="shared" si="11"/>
        <v>0</v>
      </c>
      <c r="AP97" s="144">
        <f t="shared" si="12"/>
        <v>0</v>
      </c>
      <c r="AQ97" s="145">
        <f t="shared" si="13"/>
        <v>0</v>
      </c>
      <c r="AR97" s="146">
        <f t="shared" si="14"/>
        <v>0</v>
      </c>
      <c r="AS97" s="85"/>
      <c r="AT97" s="57"/>
      <c r="AU97" s="57"/>
      <c r="AV97" s="57"/>
      <c r="AW97" s="57"/>
      <c r="AX97" s="12"/>
    </row>
    <row r="98" spans="1:67" s="133" customFormat="1" ht="12.75" customHeight="1" thickBot="1" x14ac:dyDescent="0.25">
      <c r="B98" s="134"/>
      <c r="C98" s="405"/>
      <c r="D98" s="405"/>
      <c r="E98" s="135"/>
      <c r="F98" s="309">
        <v>1</v>
      </c>
      <c r="G98" s="310"/>
      <c r="H98" s="309">
        <f>F98+1</f>
        <v>2</v>
      </c>
      <c r="I98" s="309"/>
      <c r="J98" s="309">
        <f t="shared" ref="J98:AB98" si="16">H98+1</f>
        <v>3</v>
      </c>
      <c r="K98" s="309"/>
      <c r="L98" s="309">
        <f t="shared" si="16"/>
        <v>4</v>
      </c>
      <c r="M98" s="309"/>
      <c r="N98" s="309">
        <f t="shared" si="16"/>
        <v>5</v>
      </c>
      <c r="O98" s="309"/>
      <c r="P98" s="309">
        <f t="shared" si="16"/>
        <v>6</v>
      </c>
      <c r="Q98" s="309"/>
      <c r="R98" s="309">
        <f t="shared" si="16"/>
        <v>7</v>
      </c>
      <c r="S98" s="309"/>
      <c r="T98" s="309">
        <f t="shared" si="16"/>
        <v>8</v>
      </c>
      <c r="U98" s="309"/>
      <c r="V98" s="309">
        <f t="shared" si="16"/>
        <v>9</v>
      </c>
      <c r="W98" s="309"/>
      <c r="X98" s="309">
        <f t="shared" si="16"/>
        <v>10</v>
      </c>
      <c r="Y98" s="309"/>
      <c r="Z98" s="309">
        <f t="shared" si="16"/>
        <v>11</v>
      </c>
      <c r="AA98" s="309"/>
      <c r="AB98" s="309">
        <f t="shared" si="16"/>
        <v>12</v>
      </c>
      <c r="AC98" s="135"/>
      <c r="AD98" s="134"/>
      <c r="AE98" s="134"/>
      <c r="AF98" s="134"/>
      <c r="AG98" s="134"/>
      <c r="AH98" s="137"/>
      <c r="AI98" s="137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6"/>
      <c r="AU98" s="136"/>
      <c r="AV98" s="136"/>
      <c r="AW98" s="136"/>
      <c r="AX98" s="138"/>
    </row>
    <row r="99" spans="1:67" ht="12.75" customHeight="1" thickBot="1" x14ac:dyDescent="0.25">
      <c r="B99" s="3"/>
      <c r="C99" s="406" t="s">
        <v>42</v>
      </c>
      <c r="D99" s="407"/>
      <c r="E99" s="408"/>
      <c r="F99" s="111">
        <f>SUMIF($E$51:$E$97,"=P",F51:F97)</f>
        <v>0</v>
      </c>
      <c r="G99" s="112"/>
      <c r="H99" s="111">
        <f>SUMIF($E$51:$E$97,"=P",H51:H97)</f>
        <v>0</v>
      </c>
      <c r="I99" s="111"/>
      <c r="J99" s="111">
        <f>SUMIF($E$51:$E$97,"=P",J51:J97)</f>
        <v>0</v>
      </c>
      <c r="K99" s="111"/>
      <c r="L99" s="111">
        <f>SUMIF($E$51:$E$97,"=P",L51:L97)</f>
        <v>0</v>
      </c>
      <c r="M99" s="111"/>
      <c r="N99" s="111">
        <f>SUMIF($E$51:$E$97,"=P",N51:N97)</f>
        <v>0</v>
      </c>
      <c r="O99" s="111"/>
      <c r="P99" s="111">
        <f>SUMIF($E$51:$E$97,"=P",P51:P97)</f>
        <v>0</v>
      </c>
      <c r="Q99" s="111"/>
      <c r="R99" s="111">
        <f>SUMIF($E$51:$E$97,"=P",R51:R97)</f>
        <v>0</v>
      </c>
      <c r="S99" s="111"/>
      <c r="T99" s="111">
        <f>SUMIF($E$51:$E$97,"=P",T51:T97)</f>
        <v>0</v>
      </c>
      <c r="U99" s="111"/>
      <c r="V99" s="111">
        <f>SUMIF($E$51:$E$97,"=P",V51:V97)</f>
        <v>0</v>
      </c>
      <c r="W99" s="111"/>
      <c r="X99" s="111">
        <f>SUMIF($E$51:$E$97,"=P",X51:X97)</f>
        <v>0</v>
      </c>
      <c r="Y99" s="111"/>
      <c r="Z99" s="111">
        <f>SUMIF($E$51:$E$97,"=P",Z51:Z97)</f>
        <v>0</v>
      </c>
      <c r="AA99" s="111"/>
      <c r="AB99" s="111">
        <f>SUMIF($E$51:$E$97,"=P",AB51:AB97)</f>
        <v>0</v>
      </c>
      <c r="AC99" s="111"/>
      <c r="AD99" s="7"/>
      <c r="AE99" s="170" t="s">
        <v>25</v>
      </c>
      <c r="AF99" s="172" t="s">
        <v>24</v>
      </c>
      <c r="AG99" s="121" t="s">
        <v>44</v>
      </c>
      <c r="AH99" s="163"/>
      <c r="AI99" s="163"/>
      <c r="AJ99" s="12"/>
      <c r="AK99" s="12"/>
      <c r="AL99" s="12"/>
      <c r="AM99" s="12"/>
      <c r="AN99" s="12"/>
      <c r="AO99" s="12"/>
      <c r="AP99" s="12"/>
      <c r="AQ99" s="12"/>
      <c r="AR99" s="12"/>
      <c r="AS99" s="100"/>
      <c r="AT99" s="12"/>
      <c r="AU99" s="12"/>
      <c r="AV99" s="12"/>
      <c r="AW99" s="12"/>
    </row>
    <row r="100" spans="1:67" ht="12.75" customHeight="1" thickBot="1" x14ac:dyDescent="0.25">
      <c r="B100" s="3"/>
      <c r="C100" s="376" t="s">
        <v>28</v>
      </c>
      <c r="D100" s="376"/>
      <c r="E100" s="376"/>
      <c r="F100" s="9" t="e">
        <f>(F99*100)/(C17*F11)</f>
        <v>#DIV/0!</v>
      </c>
      <c r="G100" s="45"/>
      <c r="H100" s="9" t="e">
        <f>(H99*100)/(C18*F11)</f>
        <v>#DIV/0!</v>
      </c>
      <c r="I100" s="9"/>
      <c r="J100" s="9" t="e">
        <f>(J99*100)/(C19*F11)</f>
        <v>#DIV/0!</v>
      </c>
      <c r="K100" s="9"/>
      <c r="L100" s="9" t="e">
        <f>(L99*100)/(C20*F11)</f>
        <v>#DIV/0!</v>
      </c>
      <c r="M100" s="9"/>
      <c r="N100" s="9" t="e">
        <f>(N99*100)/(C21*F11)</f>
        <v>#DIV/0!</v>
      </c>
      <c r="O100" s="9"/>
      <c r="P100" s="9" t="e">
        <f>(P99*100)/(C22*F11)</f>
        <v>#DIV/0!</v>
      </c>
      <c r="Q100" s="9"/>
      <c r="R100" s="9" t="e">
        <f>(R99*100)/(C23*F11)</f>
        <v>#DIV/0!</v>
      </c>
      <c r="S100" s="9"/>
      <c r="T100" s="9" t="e">
        <f>(T99*100)/(C24*F11)</f>
        <v>#DIV/0!</v>
      </c>
      <c r="U100" s="9"/>
      <c r="V100" s="9" t="e">
        <f>(V99*100)/(C25*F11)</f>
        <v>#DIV/0!</v>
      </c>
      <c r="W100" s="9"/>
      <c r="X100" s="9" t="e">
        <f>(X99*100)/(C26*F11)</f>
        <v>#DIV/0!</v>
      </c>
      <c r="Y100" s="9"/>
      <c r="Z100" s="9" t="e">
        <f>(Z99*100)/(C27*F11)</f>
        <v>#DIV/0!</v>
      </c>
      <c r="AA100" s="9"/>
      <c r="AB100" s="9" t="e">
        <f>(AB99*100)/(C28*F11)</f>
        <v>#DIV/0!</v>
      </c>
      <c r="AC100" s="9"/>
      <c r="AD100" s="7"/>
      <c r="AE100" s="171" t="e">
        <f>SUM(AE51:AE97)/COUNTIF(AE51:AE97,"&gt;0")</f>
        <v>#DIV/0!</v>
      </c>
      <c r="AF100" s="173" t="e">
        <f>SUMIF($E$51:$E$97,"=P",$AF$51:$AF$97)/COUNTIF($E$51:$E$97,"=P")</f>
        <v>#DIV/0!</v>
      </c>
      <c r="AG100" s="122" t="e">
        <f>IF(AE100&lt;=25%,"B",IF(AE100&lt;=50%,"MB",IF(AE100&lt;=75%,"MA",IF(AE100&lt;=100%,"A"))))</f>
        <v>#DIV/0!</v>
      </c>
      <c r="AH100" s="163"/>
      <c r="AI100" s="163"/>
      <c r="AJ100" s="12"/>
      <c r="AK100" s="12"/>
      <c r="AL100" s="12"/>
      <c r="AM100" s="12"/>
      <c r="AN100" s="12"/>
      <c r="AO100" s="12"/>
      <c r="AP100" s="12"/>
      <c r="AQ100" s="12"/>
      <c r="AR100" s="12"/>
      <c r="AS100" s="100"/>
      <c r="AT100" s="12"/>
      <c r="AU100" s="12"/>
      <c r="AV100" s="12"/>
      <c r="AW100" s="12"/>
    </row>
    <row r="101" spans="1:67" ht="12.75" customHeight="1" x14ac:dyDescent="0.2">
      <c r="B101" s="12"/>
      <c r="C101" s="91"/>
      <c r="D101" s="91"/>
      <c r="E101" s="91"/>
      <c r="F101" s="105"/>
      <c r="G101" s="106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2"/>
      <c r="AE101" s="119"/>
      <c r="AF101" s="12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00"/>
      <c r="AT101" s="12"/>
      <c r="AU101" s="12"/>
      <c r="AV101" s="12"/>
      <c r="AW101" s="12"/>
    </row>
    <row r="102" spans="1:67" ht="12.75" customHeight="1" x14ac:dyDescent="0.25">
      <c r="C102" s="378" t="s">
        <v>55</v>
      </c>
      <c r="D102" s="379"/>
      <c r="E102" s="380"/>
      <c r="F102" s="47" t="e">
        <f>AVERAGE(F100)</f>
        <v>#DIV/0!</v>
      </c>
      <c r="G102" s="47"/>
      <c r="H102" s="47" t="e">
        <f t="shared" ref="H102:AB102" si="17">AVERAGE(H100)</f>
        <v>#DIV/0!</v>
      </c>
      <c r="I102" s="47"/>
      <c r="J102" s="47" t="e">
        <f t="shared" si="17"/>
        <v>#DIV/0!</v>
      </c>
      <c r="K102" s="47"/>
      <c r="L102" s="47" t="e">
        <f t="shared" si="17"/>
        <v>#DIV/0!</v>
      </c>
      <c r="M102" s="47"/>
      <c r="N102" s="47" t="e">
        <f t="shared" si="17"/>
        <v>#DIV/0!</v>
      </c>
      <c r="O102" s="47"/>
      <c r="P102" s="47" t="e">
        <f t="shared" si="17"/>
        <v>#DIV/0!</v>
      </c>
      <c r="Q102" s="47"/>
      <c r="R102" s="47" t="e">
        <f t="shared" si="17"/>
        <v>#DIV/0!</v>
      </c>
      <c r="S102" s="47"/>
      <c r="T102" s="47" t="e">
        <f t="shared" si="17"/>
        <v>#DIV/0!</v>
      </c>
      <c r="U102" s="47"/>
      <c r="V102" s="47" t="e">
        <f t="shared" si="17"/>
        <v>#DIV/0!</v>
      </c>
      <c r="W102" s="47"/>
      <c r="X102" s="47" t="e">
        <f t="shared" si="17"/>
        <v>#DIV/0!</v>
      </c>
      <c r="Y102" s="47"/>
      <c r="Z102" s="47" t="e">
        <f t="shared" si="17"/>
        <v>#DIV/0!</v>
      </c>
      <c r="AA102" s="47"/>
      <c r="AB102" s="47" t="e">
        <f t="shared" si="17"/>
        <v>#DIV/0!</v>
      </c>
      <c r="AC102" s="50"/>
      <c r="AG102" s="72"/>
      <c r="AH102" s="72"/>
      <c r="AI102" s="72"/>
      <c r="AJ102" s="72"/>
      <c r="AK102" s="357"/>
      <c r="AL102" s="358"/>
      <c r="AM102" s="358"/>
      <c r="AN102" s="358"/>
      <c r="AO102" s="358"/>
      <c r="AP102" s="358"/>
      <c r="AQ102" s="358"/>
      <c r="AR102" s="358"/>
      <c r="AS102" s="101"/>
      <c r="BB102" s="46" t="s">
        <v>36</v>
      </c>
      <c r="BC102" s="46" t="s">
        <v>37</v>
      </c>
      <c r="BD102" s="46" t="s">
        <v>38</v>
      </c>
      <c r="BE102" s="46"/>
    </row>
    <row r="103" spans="1:67" s="35" customFormat="1" ht="12.75" customHeight="1" x14ac:dyDescent="0.2">
      <c r="C103" s="374"/>
      <c r="D103" s="375"/>
      <c r="E103" s="375"/>
      <c r="F103" s="36"/>
      <c r="G103" s="12"/>
      <c r="H103" s="12"/>
      <c r="I103" s="12"/>
      <c r="J103" s="12"/>
      <c r="K103" s="12"/>
      <c r="L103" s="12"/>
      <c r="M103" s="34"/>
      <c r="N103" s="352"/>
      <c r="O103" s="353"/>
      <c r="P103" s="353"/>
      <c r="Q103" s="353"/>
      <c r="R103" s="353"/>
      <c r="S103" s="34"/>
      <c r="T103" s="37"/>
      <c r="U103" s="34"/>
      <c r="V103" s="352"/>
      <c r="W103" s="353"/>
      <c r="X103" s="353"/>
      <c r="Y103" s="353"/>
      <c r="Z103" s="353"/>
      <c r="AA103" s="34"/>
      <c r="AB103" s="37"/>
      <c r="AC103" s="12"/>
      <c r="AE103" s="12"/>
      <c r="AF103" s="12"/>
      <c r="AJ103" s="56"/>
      <c r="AK103" s="56"/>
      <c r="AL103" s="56"/>
      <c r="AM103" s="56"/>
      <c r="AN103" s="56"/>
      <c r="AO103" s="56"/>
      <c r="AP103" s="56"/>
      <c r="AQ103" s="56"/>
      <c r="AR103" s="56"/>
      <c r="AS103" s="80"/>
      <c r="AT103" s="56"/>
      <c r="AU103" s="56"/>
      <c r="AV103" s="56"/>
      <c r="AW103" s="56"/>
      <c r="AX103" s="56"/>
      <c r="BO103" s="186" t="str">
        <f>X17</f>
        <v>1) Identificar</v>
      </c>
    </row>
    <row r="104" spans="1:67" s="35" customFormat="1" ht="12.75" customHeight="1" x14ac:dyDescent="0.2">
      <c r="C104" s="378" t="s">
        <v>46</v>
      </c>
      <c r="D104" s="379"/>
      <c r="E104" s="380"/>
      <c r="F104" s="47" t="e">
        <f>AVERAGE(F100:H100)</f>
        <v>#DIV/0!</v>
      </c>
      <c r="G104" s="48"/>
      <c r="H104" s="47" t="e">
        <f>AVERAGE(J100:R100)</f>
        <v>#DIV/0!</v>
      </c>
      <c r="I104" s="47"/>
      <c r="J104" s="47" t="e">
        <f>AVERAGE(T100:X100)</f>
        <v>#DIV/0!</v>
      </c>
      <c r="K104" s="47"/>
      <c r="L104" s="47" t="e">
        <f>AVERAGE(Z100:AB100)</f>
        <v>#DIV/0!</v>
      </c>
      <c r="M104" s="51"/>
      <c r="N104" s="50"/>
      <c r="O104" s="51"/>
      <c r="P104" s="50"/>
      <c r="Q104" s="34"/>
      <c r="R104" s="34"/>
      <c r="S104" s="34"/>
      <c r="T104" s="37"/>
      <c r="U104" s="34"/>
      <c r="V104" s="37"/>
      <c r="W104" s="34"/>
      <c r="X104" s="34"/>
      <c r="Y104" s="34"/>
      <c r="Z104" s="34"/>
      <c r="AA104" s="34"/>
      <c r="AB104" s="37"/>
      <c r="AC104" s="12"/>
      <c r="AE104" s="12"/>
      <c r="AF104" s="12"/>
      <c r="AJ104" s="56"/>
      <c r="AK104" s="56"/>
      <c r="AL104" s="56"/>
      <c r="AM104" s="56"/>
      <c r="AN104" s="56"/>
      <c r="AO104" s="56"/>
      <c r="AP104" s="56"/>
      <c r="AQ104" s="56"/>
      <c r="AR104" s="56"/>
      <c r="AS104" s="80"/>
      <c r="AT104" s="56"/>
      <c r="AU104" s="56"/>
      <c r="AV104" s="56"/>
      <c r="AW104" s="56"/>
      <c r="AX104" s="56"/>
      <c r="BO104" s="186" t="str">
        <f>X19</f>
        <v>2) Reconocer</v>
      </c>
    </row>
    <row r="105" spans="1:67" s="35" customFormat="1" ht="12.75" customHeight="1" x14ac:dyDescent="0.2">
      <c r="C105" s="79"/>
      <c r="D105" s="12"/>
      <c r="E105" s="12"/>
      <c r="F105" s="36"/>
      <c r="G105" s="12"/>
      <c r="H105" s="12"/>
      <c r="I105" s="12"/>
      <c r="J105" s="12"/>
      <c r="K105" s="12"/>
      <c r="L105" s="12"/>
      <c r="M105" s="34"/>
      <c r="N105" s="37"/>
      <c r="O105" s="34"/>
      <c r="P105" s="34"/>
      <c r="Q105" s="34"/>
      <c r="R105" s="34"/>
      <c r="S105" s="34"/>
      <c r="T105" s="37"/>
      <c r="U105" s="34"/>
      <c r="V105" s="37"/>
      <c r="W105" s="34"/>
      <c r="X105" s="34"/>
      <c r="Y105" s="34"/>
      <c r="Z105" s="34"/>
      <c r="AA105" s="34"/>
      <c r="AB105" s="37"/>
      <c r="AC105" s="12"/>
      <c r="AD105" s="35" t="s">
        <v>31</v>
      </c>
      <c r="AE105" s="12"/>
      <c r="AF105" s="12"/>
      <c r="AJ105" s="56"/>
      <c r="AK105" s="56"/>
      <c r="AL105" s="56"/>
      <c r="AM105" s="56"/>
      <c r="AN105" s="56"/>
      <c r="AO105" s="56"/>
      <c r="AP105" s="56"/>
      <c r="AQ105" s="56"/>
      <c r="AR105" s="56"/>
      <c r="AS105" s="80"/>
      <c r="AT105" s="56"/>
      <c r="AU105" s="56"/>
      <c r="AV105" s="56"/>
      <c r="AW105" s="56"/>
      <c r="AX105" s="56"/>
      <c r="BO105" s="186" t="str">
        <f>X20</f>
        <v>3) Comparar</v>
      </c>
    </row>
    <row r="106" spans="1:67" ht="12.75" customHeight="1" x14ac:dyDescent="0.25">
      <c r="C106" s="378" t="s">
        <v>47</v>
      </c>
      <c r="D106" s="379"/>
      <c r="E106" s="380"/>
      <c r="F106" s="47" t="e">
        <f>AVERAGE(F100,H100,N100,Z100)</f>
        <v>#DIV/0!</v>
      </c>
      <c r="G106" s="48"/>
      <c r="H106" s="47" t="e">
        <f>AVERAGE(J100)</f>
        <v>#DIV/0!</v>
      </c>
      <c r="I106" s="47"/>
      <c r="J106" s="47" t="e">
        <f>AVERAGE(L100,R100,T100)</f>
        <v>#DIV/0!</v>
      </c>
      <c r="K106" s="47"/>
      <c r="L106" s="47" t="e">
        <f>AVERAGE(P100)</f>
        <v>#DIV/0!</v>
      </c>
      <c r="M106" s="47"/>
      <c r="N106" s="47" t="e">
        <f>AVERAGE(V100)</f>
        <v>#DIV/0!</v>
      </c>
      <c r="O106" s="47"/>
      <c r="P106" s="47" t="e">
        <f>AVERAGE(X102,AB102)</f>
        <v>#DIV/0!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G106" s="72"/>
      <c r="AH106" s="72"/>
      <c r="AI106" s="72"/>
      <c r="AJ106" s="72"/>
      <c r="AK106" s="371"/>
      <c r="AL106" s="371"/>
      <c r="AM106" s="371"/>
      <c r="AN106" s="371"/>
      <c r="AO106" s="371"/>
      <c r="AP106" s="371"/>
      <c r="AQ106" s="371"/>
      <c r="AR106" s="371"/>
      <c r="AS106" s="102"/>
      <c r="BO106" s="46" t="str">
        <f>X22</f>
        <v>4) Comunicar</v>
      </c>
    </row>
    <row r="107" spans="1:67" ht="12.75" customHeight="1" x14ac:dyDescent="0.25">
      <c r="Q107" s="49"/>
      <c r="R107" s="49"/>
      <c r="S107" s="49"/>
      <c r="T107" s="49"/>
      <c r="U107" s="49"/>
      <c r="V107" s="49"/>
      <c r="W107" s="46"/>
      <c r="X107" s="46"/>
      <c r="AG107" s="72"/>
      <c r="AH107" s="72"/>
      <c r="AI107" s="72"/>
      <c r="AJ107" s="72"/>
      <c r="AK107" s="371"/>
      <c r="AL107" s="371"/>
      <c r="AM107" s="371"/>
      <c r="AN107" s="371"/>
      <c r="AO107" s="371"/>
      <c r="AP107" s="371"/>
      <c r="AQ107" s="371"/>
      <c r="AR107" s="371"/>
      <c r="AS107" s="102"/>
      <c r="BO107" s="46" t="str">
        <f>X25</f>
        <v>5) Comprender</v>
      </c>
    </row>
    <row r="108" spans="1:67" ht="12.75" customHeight="1" x14ac:dyDescent="0.25">
      <c r="AG108" s="72"/>
      <c r="AH108" s="72"/>
      <c r="AI108" s="72"/>
      <c r="AJ108" s="72"/>
      <c r="AK108" s="371"/>
      <c r="AL108" s="371"/>
      <c r="AM108" s="371"/>
      <c r="AN108" s="371"/>
      <c r="AO108" s="371"/>
      <c r="AP108" s="371"/>
      <c r="AQ108" s="371"/>
      <c r="AR108" s="371"/>
      <c r="AS108" s="102"/>
      <c r="BO108" s="46" t="str">
        <f>X26</f>
        <v>6) Predecir</v>
      </c>
    </row>
    <row r="110" spans="1:67" ht="12.75" customHeight="1" x14ac:dyDescent="0.25">
      <c r="AG110" s="313"/>
      <c r="AH110" s="313"/>
      <c r="AI110" s="313"/>
      <c r="AJ110" s="313"/>
      <c r="AK110" s="73"/>
      <c r="AL110" s="74"/>
      <c r="AM110" s="73"/>
      <c r="AN110" s="74"/>
      <c r="AO110" s="73"/>
      <c r="AP110" s="74"/>
      <c r="AQ110" s="73"/>
      <c r="AR110" s="74"/>
      <c r="AS110" s="103"/>
    </row>
    <row r="111" spans="1:67" ht="12.75" customHeight="1" x14ac:dyDescent="0.25">
      <c r="P111" t="s">
        <v>31</v>
      </c>
      <c r="AG111" s="313"/>
      <c r="AH111" s="313"/>
      <c r="AI111" s="313"/>
      <c r="AJ111" s="313"/>
      <c r="AK111" s="73"/>
      <c r="AL111" s="74"/>
      <c r="AM111" s="73"/>
      <c r="AN111" s="74"/>
      <c r="AO111" s="73"/>
      <c r="AP111" s="74"/>
      <c r="AQ111" s="73"/>
      <c r="AR111" s="74"/>
      <c r="AS111" s="103"/>
    </row>
    <row r="112" spans="1:67" ht="12.75" customHeight="1" x14ac:dyDescent="0.25">
      <c r="N112" s="16" t="s">
        <v>31</v>
      </c>
      <c r="AG112" s="313"/>
      <c r="AH112" s="313"/>
      <c r="AI112" s="313"/>
      <c r="AJ112" s="313"/>
      <c r="AK112" s="73"/>
      <c r="AL112" s="74"/>
      <c r="AM112" s="73"/>
      <c r="AN112" s="74"/>
      <c r="AO112" s="73"/>
      <c r="AP112" s="74"/>
      <c r="AQ112" s="73"/>
      <c r="AR112" s="74"/>
      <c r="AS112" s="103"/>
    </row>
  </sheetData>
  <sheetProtection password="88B8" sheet="1" scenarios="1" selectLockedCells="1"/>
  <dataConsolidate/>
  <mergeCells count="148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C15:AB15"/>
    <mergeCell ref="D16:J16"/>
    <mergeCell ref="L16:V16"/>
    <mergeCell ref="X16:AB16"/>
    <mergeCell ref="D17:J17"/>
    <mergeCell ref="L17:V18"/>
    <mergeCell ref="X17:AB18"/>
    <mergeCell ref="D18:J18"/>
    <mergeCell ref="D19:J19"/>
    <mergeCell ref="L19:V23"/>
    <mergeCell ref="X19:AB19"/>
    <mergeCell ref="D20:J20"/>
    <mergeCell ref="X20:AB20"/>
    <mergeCell ref="D21:J21"/>
    <mergeCell ref="X21:AB21"/>
    <mergeCell ref="D22:J22"/>
    <mergeCell ref="X22:AB22"/>
    <mergeCell ref="D23:J23"/>
    <mergeCell ref="X23:AB24"/>
    <mergeCell ref="D24:J24"/>
    <mergeCell ref="L24:V26"/>
    <mergeCell ref="D25:J25"/>
    <mergeCell ref="X25:AB25"/>
    <mergeCell ref="D26:J26"/>
    <mergeCell ref="X26:AB26"/>
    <mergeCell ref="D27:J27"/>
    <mergeCell ref="L27:V28"/>
    <mergeCell ref="X27:AB27"/>
    <mergeCell ref="D28:J28"/>
    <mergeCell ref="X28:AB28"/>
    <mergeCell ref="D31:E31"/>
    <mergeCell ref="D32:E32"/>
    <mergeCell ref="AK34:AR35"/>
    <mergeCell ref="AK36:AL38"/>
    <mergeCell ref="AM36:AN38"/>
    <mergeCell ref="AO36:AP38"/>
    <mergeCell ref="AQ36:AR38"/>
    <mergeCell ref="D39:N39"/>
    <mergeCell ref="P39:AC39"/>
    <mergeCell ref="F40:AF40"/>
    <mergeCell ref="AK46:AR46"/>
    <mergeCell ref="AU46:AX46"/>
    <mergeCell ref="F47:AC47"/>
    <mergeCell ref="AD47:AD50"/>
    <mergeCell ref="AE47:AE50"/>
    <mergeCell ref="AF47:AF50"/>
    <mergeCell ref="AG47:AG50"/>
    <mergeCell ref="AK47:AL47"/>
    <mergeCell ref="AM47:AN47"/>
    <mergeCell ref="AO47:AP47"/>
    <mergeCell ref="AQ47:AR47"/>
    <mergeCell ref="AU47:AU50"/>
    <mergeCell ref="AV47:AV50"/>
    <mergeCell ref="AW47:AW50"/>
    <mergeCell ref="AX47:AX50"/>
    <mergeCell ref="AK48:AL48"/>
    <mergeCell ref="AM48:AN48"/>
    <mergeCell ref="AO48:AP48"/>
    <mergeCell ref="AQ48:AR48"/>
    <mergeCell ref="AK49:AL49"/>
    <mergeCell ref="AM49:AN49"/>
    <mergeCell ref="AO49:AP49"/>
    <mergeCell ref="AQ49:AR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BO65:BQ65"/>
    <mergeCell ref="C66:D66"/>
    <mergeCell ref="BO66:BQ66"/>
    <mergeCell ref="C67:D67"/>
    <mergeCell ref="BO67:BQ67"/>
    <mergeCell ref="C68:D68"/>
    <mergeCell ref="BO68:BQ68"/>
    <mergeCell ref="C69:D69"/>
    <mergeCell ref="BO69:BQ69"/>
    <mergeCell ref="C70:D70"/>
    <mergeCell ref="BO70:BQ70"/>
    <mergeCell ref="C71:D71"/>
    <mergeCell ref="BO71:BQ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8:D98"/>
    <mergeCell ref="C99:E99"/>
    <mergeCell ref="C100:E100"/>
    <mergeCell ref="C102:E102"/>
    <mergeCell ref="AK102:AR102"/>
    <mergeCell ref="C103:E103"/>
    <mergeCell ref="N103:R103"/>
    <mergeCell ref="C86:D86"/>
    <mergeCell ref="C87:D87"/>
    <mergeCell ref="C88:D88"/>
    <mergeCell ref="C89:D89"/>
    <mergeCell ref="C90:D90"/>
    <mergeCell ref="C91:D91"/>
    <mergeCell ref="V103:Z103"/>
    <mergeCell ref="C92:D92"/>
    <mergeCell ref="C93:D93"/>
    <mergeCell ref="C94:D94"/>
    <mergeCell ref="C95:D95"/>
    <mergeCell ref="C96:D96"/>
    <mergeCell ref="C97:D97"/>
    <mergeCell ref="AG110:AJ110"/>
    <mergeCell ref="AG111:AJ111"/>
    <mergeCell ref="AG112:AJ112"/>
    <mergeCell ref="C104:E104"/>
    <mergeCell ref="C106:E106"/>
    <mergeCell ref="AK106:AL108"/>
    <mergeCell ref="AM106:AN108"/>
    <mergeCell ref="AO106:AP108"/>
    <mergeCell ref="AQ106:AR108"/>
  </mergeCells>
  <conditionalFormatting sqref="AF100:AF101">
    <cfRule type="cellIs" dxfId="39" priority="33" stopIfTrue="1" operator="greaterThanOrEqual">
      <formula>3.95</formula>
    </cfRule>
    <cfRule type="cellIs" dxfId="38" priority="34" stopIfTrue="1" operator="between">
      <formula>2.05</formula>
      <formula>3.94</formula>
    </cfRule>
    <cfRule type="cellIs" dxfId="37" priority="35" stopIfTrue="1" operator="lessThanOrEqual">
      <formula>2</formula>
    </cfRule>
  </conditionalFormatting>
  <conditionalFormatting sqref="AF51:AF97">
    <cfRule type="cellIs" dxfId="36" priority="30" stopIfTrue="1" operator="greaterThanOrEqual">
      <formula>3.95</formula>
    </cfRule>
    <cfRule type="cellIs" dxfId="35" priority="31" stopIfTrue="1" operator="between">
      <formula>2.05</formula>
      <formula>3.94</formula>
    </cfRule>
    <cfRule type="cellIs" dxfId="34" priority="32" stopIfTrue="1" operator="lessThanOrEqual">
      <formula>2</formula>
    </cfRule>
  </conditionalFormatting>
  <conditionalFormatting sqref="AG99:AI100">
    <cfRule type="cellIs" dxfId="33" priority="27" stopIfTrue="1" operator="greaterThanOrEqual">
      <formula>3.95</formula>
    </cfRule>
    <cfRule type="cellIs" dxfId="32" priority="28" stopIfTrue="1" operator="between">
      <formula>2.05</formula>
      <formula>3.94</formula>
    </cfRule>
    <cfRule type="cellIs" dxfId="31" priority="29" stopIfTrue="1" operator="lessThanOrEqual">
      <formula>2</formula>
    </cfRule>
  </conditionalFormatting>
  <conditionalFormatting sqref="AB51:AB97">
    <cfRule type="cellIs" dxfId="30" priority="25" stopIfTrue="1" operator="equal">
      <formula>2</formula>
    </cfRule>
    <cfRule type="cellIs" dxfId="29" priority="26" stopIfTrue="1" operator="notEqual">
      <formula>2</formula>
    </cfRule>
  </conditionalFormatting>
  <conditionalFormatting sqref="U51:U97 W51:W97 Y51:Y97">
    <cfRule type="cellIs" dxfId="28" priority="21" stopIfTrue="1" operator="equal">
      <formula>1</formula>
    </cfRule>
    <cfRule type="cellIs" dxfId="27" priority="22" stopIfTrue="1" operator="notEqual">
      <formula>1</formula>
    </cfRule>
  </conditionalFormatting>
  <conditionalFormatting sqref="F51:F97">
    <cfRule type="cellIs" dxfId="26" priority="23" stopIfTrue="1" operator="equal">
      <formula>1</formula>
    </cfRule>
    <cfRule type="cellIs" dxfId="25" priority="24" stopIfTrue="1" operator="notEqual">
      <formula>1</formula>
    </cfRule>
  </conditionalFormatting>
  <conditionalFormatting sqref="H51:H97">
    <cfRule type="cellIs" dxfId="24" priority="19" stopIfTrue="1" operator="equal">
      <formula>1</formula>
    </cfRule>
    <cfRule type="cellIs" dxfId="23" priority="20" stopIfTrue="1" operator="notEqual">
      <formula>1</formula>
    </cfRule>
  </conditionalFormatting>
  <conditionalFormatting sqref="J51:J97">
    <cfRule type="cellIs" dxfId="22" priority="17" stopIfTrue="1" operator="equal">
      <formula>1</formula>
    </cfRule>
    <cfRule type="cellIs" dxfId="21" priority="18" stopIfTrue="1" operator="notEqual">
      <formula>1</formula>
    </cfRule>
  </conditionalFormatting>
  <conditionalFormatting sqref="L51:L97">
    <cfRule type="cellIs" dxfId="20" priority="15" stopIfTrue="1" operator="equal">
      <formula>1</formula>
    </cfRule>
    <cfRule type="cellIs" dxfId="19" priority="16" stopIfTrue="1" operator="notEqual">
      <formula>1</formula>
    </cfRule>
  </conditionalFormatting>
  <conditionalFormatting sqref="N51:N97">
    <cfRule type="cellIs" dxfId="18" priority="13" stopIfTrue="1" operator="equal">
      <formula>1</formula>
    </cfRule>
    <cfRule type="cellIs" dxfId="17" priority="14" stopIfTrue="1" operator="notEqual">
      <formula>1</formula>
    </cfRule>
  </conditionalFormatting>
  <conditionalFormatting sqref="T51:T97">
    <cfRule type="cellIs" dxfId="16" priority="11" stopIfTrue="1" operator="equal">
      <formula>1</formula>
    </cfRule>
    <cfRule type="cellIs" dxfId="15" priority="12" stopIfTrue="1" operator="notEqual">
      <formula>1</formula>
    </cfRule>
  </conditionalFormatting>
  <conditionalFormatting sqref="V51:V97">
    <cfRule type="cellIs" dxfId="14" priority="9" stopIfTrue="1" operator="equal">
      <formula>1</formula>
    </cfRule>
    <cfRule type="cellIs" dxfId="13" priority="10" stopIfTrue="1" operator="notEqual">
      <formula>1</formula>
    </cfRule>
  </conditionalFormatting>
  <conditionalFormatting sqref="X51:X97">
    <cfRule type="cellIs" dxfId="12" priority="7" stopIfTrue="1" operator="equal">
      <formula>1</formula>
    </cfRule>
    <cfRule type="cellIs" dxfId="11" priority="8" stopIfTrue="1" operator="notEqual">
      <formula>1</formula>
    </cfRule>
  </conditionalFormatting>
  <conditionalFormatting sqref="P51:P97">
    <cfRule type="cellIs" dxfId="10" priority="5" stopIfTrue="1" operator="equal">
      <formula>2</formula>
    </cfRule>
    <cfRule type="cellIs" dxfId="9" priority="6" stopIfTrue="1" operator="notEqual">
      <formula>2</formula>
    </cfRule>
  </conditionalFormatting>
  <conditionalFormatting sqref="R51:R97">
    <cfRule type="cellIs" dxfId="8" priority="3" stopIfTrue="1" operator="equal">
      <formula>1</formula>
    </cfRule>
    <cfRule type="cellIs" dxfId="7" priority="4" stopIfTrue="1" operator="notEqual">
      <formula>1</formula>
    </cfRule>
  </conditionalFormatting>
  <conditionalFormatting sqref="Z51:Z97">
    <cfRule type="cellIs" dxfId="6" priority="1" stopIfTrue="1" operator="equal">
      <formula>2</formula>
    </cfRule>
    <cfRule type="cellIs" dxfId="5" priority="2" stopIfTrue="1" operator="notEqual">
      <formula>2</formula>
    </cfRule>
  </conditionalFormatting>
  <dataValidations count="4">
    <dataValidation type="decimal" allowBlank="1" showInputMessage="1" showErrorMessage="1" errorTitle="ERROR" error="Sólo se admiten valores decimales entre 0 y 2. Ingresar valores con coma decimal y no con punto, por ejemplo: 2,5 y no 2.5" sqref="AA51:AA97">
      <formula1>0</formula1>
      <formula2>2</formula2>
    </dataValidation>
    <dataValidation type="list" allowBlank="1" showInputMessage="1" showErrorMessage="1" errorTitle="Error" error="DIGITAR &quot;p o P&quot; SI ALUMNO SE ENCUENTRA PRESENTE O BIEN &quot;a o A&quot;  SI ESTÁ AUSENTE." sqref="E51:E97">
      <formula1>$BC$14:$BC$15</formula1>
    </dataValidation>
    <dataValidation type="list" allowBlank="1" showInputMessage="1" showErrorMessage="1" errorTitle="ERROR" error="PREGUNTA ABIERTA, SOLO SE ADMITEN LOS VALORES NUMÉRICOS: 0, 1 Y 2." sqref="P51:P97 Z51:Z97 AB51:AB97">
      <formula1>$L$9:$L$11</formula1>
    </dataValidation>
    <dataValidation type="list" allowBlank="1" showInputMessage="1" showErrorMessage="1" error="PREGUNTA CERRADA, SOLO ADMITE LOS VALORES NUMÉRICOS: 0, 1_x000a__x000a_RESPUESTA CORRECTA: 1_x000a_RESPUESTA INCORRECTA: 0" sqref="R51:R97 T51:Y97 F51:O97">
      <formula1>$K$8:$K$9</formula1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BY120"/>
  <sheetViews>
    <sheetView showGridLines="0" zoomScale="70" zoomScaleNormal="70" zoomScaleSheetLayoutView="64" workbookViewId="0">
      <selection activeCell="D9" sqref="D9:G9"/>
    </sheetView>
  </sheetViews>
  <sheetFormatPr baseColWidth="10" defaultColWidth="9.140625" defaultRowHeight="12.75" x14ac:dyDescent="0.2"/>
  <cols>
    <col min="2" max="2" width="29.140625" customWidth="1"/>
    <col min="3" max="4" width="22.28515625" customWidth="1"/>
    <col min="5" max="5" width="22.28515625" style="16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6" customWidth="1"/>
    <col min="11" max="11" width="16.42578125" style="16" customWidth="1"/>
    <col min="12" max="12" width="8.5703125" style="16" customWidth="1"/>
    <col min="13" max="13" width="5.85546875" style="16" customWidth="1"/>
    <col min="14" max="25" width="7" style="16" customWidth="1"/>
    <col min="26" max="26" width="5.85546875" customWidth="1"/>
    <col min="27" max="31" width="5.85546875" style="52" customWidth="1"/>
    <col min="32" max="32" width="7.28515625" style="52" customWidth="1"/>
    <col min="33" max="33" width="29.5703125" style="52" customWidth="1"/>
    <col min="34" max="34" width="18" style="52" customWidth="1"/>
    <col min="35" max="35" width="14" style="52" bestFit="1" customWidth="1"/>
    <col min="36" max="36" width="13.42578125" style="187" customWidth="1"/>
    <col min="37" max="39" width="18.85546875" style="52" customWidth="1"/>
    <col min="40" max="40" width="8.140625" style="52" customWidth="1"/>
    <col min="41" max="41" width="28.7109375" style="52" customWidth="1"/>
    <col min="42" max="42" width="17.5703125" style="52" customWidth="1"/>
    <col min="43" max="43" width="21" style="52" customWidth="1"/>
    <col min="44" max="44" width="19.42578125" style="52" customWidth="1"/>
    <col min="45" max="45" width="15.140625" style="52" bestFit="1" customWidth="1"/>
    <col min="46" max="47" width="12.42578125" style="52" bestFit="1" customWidth="1"/>
    <col min="48" max="50" width="17.42578125" customWidth="1"/>
    <col min="51" max="51" width="13.42578125" customWidth="1"/>
    <col min="52" max="52" width="5.5703125" customWidth="1"/>
    <col min="56" max="56" width="33.28515625" customWidth="1"/>
    <col min="57" max="57" width="10.7109375" customWidth="1"/>
    <col min="58" max="58" width="10.28515625" customWidth="1"/>
    <col min="59" max="59" width="10.7109375" customWidth="1"/>
    <col min="60" max="60" width="10.28515625" customWidth="1"/>
    <col min="61" max="61" width="10.7109375" customWidth="1"/>
    <col min="62" max="62" width="10.28515625" customWidth="1"/>
    <col min="63" max="63" width="10.7109375" customWidth="1"/>
    <col min="64" max="64" width="10.28515625" customWidth="1"/>
    <col min="65" max="65" width="10.7109375" customWidth="1"/>
    <col min="66" max="66" width="10.28515625" customWidth="1"/>
    <col min="67" max="69" width="10" customWidth="1"/>
    <col min="70" max="77" width="11.5703125" bestFit="1" customWidth="1"/>
  </cols>
  <sheetData>
    <row r="2" spans="2:64" ht="12.75" customHeight="1" x14ac:dyDescent="0.2">
      <c r="C2" s="381"/>
      <c r="D2" s="381"/>
      <c r="E2" s="381"/>
      <c r="F2" s="381"/>
      <c r="G2" s="381"/>
      <c r="H2" s="381"/>
      <c r="I2" s="381"/>
      <c r="J2" s="381"/>
    </row>
    <row r="3" spans="2:64" ht="12.75" customHeight="1" x14ac:dyDescent="0.2">
      <c r="C3" s="402"/>
      <c r="D3" s="403"/>
      <c r="E3" s="403"/>
      <c r="F3" s="403"/>
      <c r="G3" s="403"/>
      <c r="H3" s="403"/>
      <c r="I3" s="403"/>
      <c r="J3" s="403"/>
    </row>
    <row r="4" spans="2:64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4" ht="23.25" customHeight="1" thickBot="1" x14ac:dyDescent="0.25">
      <c r="C5" s="524" t="s">
        <v>127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BC5" s="188"/>
      <c r="BD5" s="188"/>
      <c r="BE5" s="189"/>
      <c r="BF5" s="189"/>
      <c r="BG5" s="189"/>
      <c r="BH5" s="189"/>
      <c r="BI5" s="189"/>
      <c r="BJ5" s="189"/>
      <c r="BK5" s="189"/>
      <c r="BL5" s="189"/>
    </row>
    <row r="6" spans="2:64" ht="47.25" customHeight="1" x14ac:dyDescent="0.2">
      <c r="C6" s="2"/>
      <c r="D6" s="2"/>
      <c r="E6" s="14"/>
      <c r="F6" s="2"/>
      <c r="G6" s="2"/>
      <c r="I6" s="12"/>
      <c r="J6" s="34"/>
      <c r="K6" s="34"/>
      <c r="L6" s="190"/>
      <c r="AI6" s="525" t="s">
        <v>91</v>
      </c>
      <c r="AJ6" s="525"/>
      <c r="BC6" s="188"/>
      <c r="BD6" s="188"/>
      <c r="BE6" s="530" t="s">
        <v>92</v>
      </c>
      <c r="BF6" s="531"/>
      <c r="BG6" s="531"/>
      <c r="BH6" s="531"/>
      <c r="BI6" s="531"/>
      <c r="BJ6" s="531"/>
      <c r="BK6" s="531"/>
      <c r="BL6" s="532"/>
    </row>
    <row r="7" spans="2:64" ht="25.5" customHeight="1" thickBot="1" x14ac:dyDescent="0.25">
      <c r="B7" s="3"/>
      <c r="C7" s="191" t="s">
        <v>93</v>
      </c>
      <c r="D7" s="526"/>
      <c r="E7" s="526"/>
      <c r="F7" s="526"/>
      <c r="G7" s="526"/>
      <c r="H7" s="64"/>
      <c r="I7" s="31"/>
      <c r="J7" s="31"/>
      <c r="K7" s="192"/>
      <c r="L7" s="190"/>
      <c r="AI7" s="193" t="s">
        <v>94</v>
      </c>
      <c r="AJ7" s="193" t="s">
        <v>95</v>
      </c>
      <c r="BC7" s="188"/>
      <c r="BD7" s="194"/>
      <c r="BE7" s="533"/>
      <c r="BF7" s="534"/>
      <c r="BG7" s="534"/>
      <c r="BH7" s="534"/>
      <c r="BI7" s="534"/>
      <c r="BJ7" s="534"/>
      <c r="BK7" s="534"/>
      <c r="BL7" s="535"/>
    </row>
    <row r="8" spans="2:64" ht="27" customHeight="1" x14ac:dyDescent="0.2">
      <c r="B8" s="3"/>
      <c r="C8" s="191" t="s">
        <v>1</v>
      </c>
      <c r="D8" s="527"/>
      <c r="E8" s="528"/>
      <c r="F8" s="528"/>
      <c r="G8" s="529"/>
      <c r="H8" s="77"/>
      <c r="I8" s="31"/>
      <c r="J8" s="31"/>
      <c r="K8" s="192"/>
      <c r="L8" s="190"/>
      <c r="M8" s="31"/>
      <c r="N8" s="31"/>
      <c r="O8" s="31"/>
      <c r="P8" s="31"/>
      <c r="Q8" s="31"/>
      <c r="R8" s="31"/>
      <c r="S8" s="31"/>
      <c r="T8" s="31"/>
      <c r="U8" s="31"/>
      <c r="V8" s="31"/>
      <c r="AI8" s="193">
        <v>1</v>
      </c>
      <c r="AJ8" s="195">
        <f>IFERROR(AVERAGEIF(BF21:BF23,"&gt;=0"),"")</f>
        <v>0</v>
      </c>
      <c r="BC8" s="196"/>
      <c r="BD8" s="197"/>
      <c r="BE8" s="501" t="s">
        <v>49</v>
      </c>
      <c r="BF8" s="502"/>
      <c r="BG8" s="507" t="s">
        <v>53</v>
      </c>
      <c r="BH8" s="508"/>
      <c r="BI8" s="513" t="s">
        <v>50</v>
      </c>
      <c r="BJ8" s="514"/>
      <c r="BK8" s="536" t="s">
        <v>54</v>
      </c>
      <c r="BL8" s="537"/>
    </row>
    <row r="9" spans="2:64" ht="27" customHeight="1" x14ac:dyDescent="0.2">
      <c r="B9" s="3"/>
      <c r="C9" s="191" t="s">
        <v>3</v>
      </c>
      <c r="D9" s="542">
        <f ca="1">TODAY()</f>
        <v>42453</v>
      </c>
      <c r="E9" s="543"/>
      <c r="F9" s="543"/>
      <c r="G9" s="544"/>
      <c r="H9" s="77"/>
      <c r="I9" s="31"/>
      <c r="J9" s="31"/>
      <c r="K9" s="192"/>
      <c r="L9" s="190"/>
      <c r="M9" s="31"/>
      <c r="N9" s="31"/>
      <c r="O9" s="31"/>
      <c r="P9" s="31"/>
      <c r="Q9" s="31"/>
      <c r="R9" s="31"/>
      <c r="S9" s="31"/>
      <c r="T9" s="31"/>
      <c r="U9" s="31"/>
      <c r="V9" s="31"/>
      <c r="AI9" s="193">
        <v>2</v>
      </c>
      <c r="AJ9" s="195">
        <f>IFERROR(AVERAGEIF(BG21:BG23,"&gt;=0"),"")</f>
        <v>0</v>
      </c>
      <c r="BC9" s="196"/>
      <c r="BD9" s="197"/>
      <c r="BE9" s="503"/>
      <c r="BF9" s="504"/>
      <c r="BG9" s="509"/>
      <c r="BH9" s="510"/>
      <c r="BI9" s="515"/>
      <c r="BJ9" s="516"/>
      <c r="BK9" s="538"/>
      <c r="BL9" s="539"/>
    </row>
    <row r="10" spans="2:64" ht="27" customHeight="1" thickBot="1" x14ac:dyDescent="0.25">
      <c r="B10" s="3"/>
      <c r="C10" s="519" t="s">
        <v>96</v>
      </c>
      <c r="D10" s="520"/>
      <c r="E10" s="521"/>
      <c r="F10" s="522">
        <f>SUM('1º básico A'!F10:H10,'1º básico B'!F10:H10,'1º básico C'!F10:H10)</f>
        <v>45</v>
      </c>
      <c r="G10" s="523"/>
      <c r="H10" s="198"/>
      <c r="I10" s="31"/>
      <c r="J10" s="31"/>
      <c r="K10" s="192"/>
      <c r="L10" s="190"/>
      <c r="M10" s="31"/>
      <c r="N10" s="31"/>
      <c r="O10" s="31"/>
      <c r="P10" s="31"/>
      <c r="Q10" s="31"/>
      <c r="R10" s="31"/>
      <c r="S10" s="31"/>
      <c r="T10" s="31"/>
      <c r="U10" s="31"/>
      <c r="V10" s="31"/>
      <c r="AI10" s="284">
        <v>3</v>
      </c>
      <c r="AJ10" s="285">
        <f>IFERROR(AVERAGEIF(BH21:BH23,"&gt;=0"),"")</f>
        <v>0</v>
      </c>
      <c r="BC10" s="196"/>
      <c r="BD10" s="197"/>
      <c r="BE10" s="505"/>
      <c r="BF10" s="506"/>
      <c r="BG10" s="511"/>
      <c r="BH10" s="512"/>
      <c r="BI10" s="517"/>
      <c r="BJ10" s="518"/>
      <c r="BK10" s="540"/>
      <c r="BL10" s="541"/>
    </row>
    <row r="11" spans="2:64" ht="34.5" customHeight="1" thickBot="1" x14ac:dyDescent="0.25">
      <c r="B11" s="3"/>
      <c r="C11" s="519" t="s">
        <v>97</v>
      </c>
      <c r="D11" s="520"/>
      <c r="E11" s="521"/>
      <c r="F11" s="522">
        <f>SUM('1º básico A'!F11:H11,'1º básico B'!F11:H11,'1º básico C'!F11:H11)</f>
        <v>1</v>
      </c>
      <c r="G11" s="523"/>
      <c r="H11" s="77"/>
      <c r="I11" s="31" t="s">
        <v>31</v>
      </c>
      <c r="J11" s="31"/>
      <c r="K11" s="31"/>
      <c r="L11" s="19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0"/>
      <c r="AA11" s="53"/>
      <c r="AB11" s="53"/>
      <c r="AC11" s="53"/>
      <c r="AD11" s="53"/>
      <c r="AE11" s="53"/>
      <c r="AF11" s="53"/>
      <c r="AG11" s="53"/>
      <c r="AH11" s="53"/>
      <c r="AI11" s="193">
        <v>4</v>
      </c>
      <c r="AJ11" s="195">
        <f>IFERROR(AVERAGEIF(BI21:BI23,"&gt;=0"),"")</f>
        <v>0</v>
      </c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BC11" s="196"/>
      <c r="BD11" s="197"/>
      <c r="BE11" s="293" t="s">
        <v>52</v>
      </c>
      <c r="BF11" s="294" t="s">
        <v>10</v>
      </c>
      <c r="BG11" s="295" t="s">
        <v>52</v>
      </c>
      <c r="BH11" s="295" t="s">
        <v>10</v>
      </c>
      <c r="BI11" s="296" t="s">
        <v>52</v>
      </c>
      <c r="BJ11" s="301" t="s">
        <v>10</v>
      </c>
      <c r="BK11" s="302" t="s">
        <v>52</v>
      </c>
      <c r="BL11" s="297" t="s">
        <v>10</v>
      </c>
    </row>
    <row r="12" spans="2:64" ht="25.5" customHeight="1" thickBot="1" x14ac:dyDescent="0.25">
      <c r="B12" s="3"/>
      <c r="C12" s="519" t="s">
        <v>9</v>
      </c>
      <c r="D12" s="520"/>
      <c r="E12" s="521"/>
      <c r="F12" s="522">
        <f>SUM('1º básico A'!F12:H12,'1º básico B'!F12:H12,'1º básico C'!F12:H12)</f>
        <v>0</v>
      </c>
      <c r="G12" s="523"/>
      <c r="H12" s="199"/>
      <c r="I12" s="31"/>
      <c r="J12" s="31"/>
      <c r="K12" s="31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200"/>
      <c r="AA12" s="201"/>
      <c r="AB12" s="201"/>
      <c r="AC12" s="201"/>
      <c r="AD12" s="201"/>
      <c r="AE12" s="201"/>
      <c r="AF12" s="201"/>
      <c r="AG12" s="201"/>
      <c r="AH12" s="53"/>
      <c r="AI12" s="193">
        <v>5</v>
      </c>
      <c r="AJ12" s="195">
        <f>IFERROR(AVERAGEIF(BJ21:BJ23,"&gt;=0"),"")</f>
        <v>0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BC12" s="300"/>
      <c r="BD12" s="298" t="s">
        <v>150</v>
      </c>
      <c r="BE12" s="202">
        <f>SUM('1º básico A'!AK40,'1º básico B'!AK40,'1º básico C'!AK40,)</f>
        <v>1</v>
      </c>
      <c r="BF12" s="203">
        <f>BE12/$F$11</f>
        <v>1</v>
      </c>
      <c r="BG12" s="202">
        <f>SUM('1º básico A'!AM40,'1º básico B'!AM40,'1º básico C'!AM40)</f>
        <v>1</v>
      </c>
      <c r="BH12" s="203">
        <f>BG12/$F$11</f>
        <v>1</v>
      </c>
      <c r="BI12" s="202">
        <f>SUM('1º básico A'!AO40,'1º básico B'!AO40,'1º básico C'!AO40)</f>
        <v>1</v>
      </c>
      <c r="BJ12" s="203">
        <f>BI12/$F$11</f>
        <v>1</v>
      </c>
      <c r="BK12" s="204">
        <f>SUM('1º básico A'!AQ40,'1º básico B'!AQ40,'1º básico C'!AQ40)</f>
        <v>1</v>
      </c>
      <c r="BL12" s="205">
        <f>BK12/$F$11</f>
        <v>1</v>
      </c>
    </row>
    <row r="13" spans="2:64" ht="25.5" customHeight="1" thickBot="1" x14ac:dyDescent="0.25">
      <c r="C13" s="8"/>
      <c r="D13" s="8"/>
      <c r="E13" s="15"/>
      <c r="F13" s="8"/>
      <c r="G13" s="8"/>
      <c r="I13" s="31"/>
      <c r="J13" s="31"/>
      <c r="K13" s="31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200"/>
      <c r="AA13" s="201"/>
      <c r="AB13" s="201"/>
      <c r="AC13" s="201"/>
      <c r="AD13" s="201"/>
      <c r="AE13" s="201"/>
      <c r="AF13" s="201"/>
      <c r="AG13" s="201"/>
      <c r="AH13" s="53"/>
      <c r="AI13" s="193">
        <v>6</v>
      </c>
      <c r="AJ13" s="195">
        <f>IFERROR(AVERAGEIF(BK21:BK23,"&gt;=0"),"")</f>
        <v>0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Y13" s="19"/>
      <c r="BC13" s="300"/>
      <c r="BD13" s="298" t="s">
        <v>153</v>
      </c>
      <c r="BE13" s="206">
        <f>SUM('1º básico A'!AK41,'1º básico B'!AK41,'1º básico C'!AK41,)</f>
        <v>0</v>
      </c>
      <c r="BF13" s="207">
        <f>BE13/$F$11</f>
        <v>0</v>
      </c>
      <c r="BG13" s="206">
        <f>SUM('1º básico A'!AM41,'1º básico B'!AM41,'1º básico C'!AM41)</f>
        <v>0</v>
      </c>
      <c r="BH13" s="207">
        <f>BG13/$F$11</f>
        <v>0</v>
      </c>
      <c r="BI13" s="206">
        <f>SUM('1º básico A'!AO41,'1º básico B'!AO41,'1º básico C'!AO41)</f>
        <v>0</v>
      </c>
      <c r="BJ13" s="207">
        <f>BI13/$F$11</f>
        <v>0</v>
      </c>
      <c r="BK13" s="208">
        <f>SUM('1º básico A'!AQ41,'1º básico B'!AQ41,'1º básico C'!AQ41)</f>
        <v>0</v>
      </c>
      <c r="BL13" s="209">
        <f>BK13/$F$11</f>
        <v>0</v>
      </c>
    </row>
    <row r="14" spans="2:64" ht="25.5" customHeight="1" thickBot="1" x14ac:dyDescent="0.25">
      <c r="L14" s="21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200"/>
      <c r="AA14" s="201"/>
      <c r="AB14" s="201"/>
      <c r="AC14" s="201"/>
      <c r="AD14" s="201"/>
      <c r="AE14" s="201"/>
      <c r="AF14" s="201"/>
      <c r="AG14" s="201"/>
      <c r="AI14" s="193">
        <v>7</v>
      </c>
      <c r="AJ14" s="195">
        <f>IFERROR(AVERAGEIF(BL21:BL23,"&gt;=0"),"")</f>
        <v>0</v>
      </c>
      <c r="AY14" s="42" t="s">
        <v>0</v>
      </c>
      <c r="BC14" s="300"/>
      <c r="BD14" s="298" t="s">
        <v>151</v>
      </c>
      <c r="BE14" s="206">
        <f>SUM('1º básico A'!AK42,'1º básico B'!AK42,'1º básico C'!AK42,)</f>
        <v>0</v>
      </c>
      <c r="BF14" s="207">
        <f>BE14/$F$11</f>
        <v>0</v>
      </c>
      <c r="BG14" s="206">
        <f>SUM('1º básico A'!AM42,'1º básico B'!AM42,'1º básico C'!AM42)</f>
        <v>0</v>
      </c>
      <c r="BH14" s="207">
        <f>BG14/$F$11</f>
        <v>0</v>
      </c>
      <c r="BI14" s="206">
        <f>SUM('1º básico A'!AO42,'1º básico B'!AO42,'1º básico C'!AO42)</f>
        <v>0</v>
      </c>
      <c r="BJ14" s="207">
        <f>BI14/$F$11</f>
        <v>0</v>
      </c>
      <c r="BK14" s="208">
        <f>SUM('1º básico A'!AQ42,'1º básico B'!AQ42,'1º básico C'!AQ42)</f>
        <v>0</v>
      </c>
      <c r="BL14" s="209">
        <f>BK14/$F$11</f>
        <v>0</v>
      </c>
    </row>
    <row r="15" spans="2:64" ht="25.5" customHeight="1" thickBot="1" x14ac:dyDescent="0.25">
      <c r="B15" s="12"/>
      <c r="C15" s="12"/>
      <c r="D15" s="12" t="s">
        <v>31</v>
      </c>
      <c r="L15" s="210"/>
      <c r="M15" s="211"/>
      <c r="N15" s="210" t="s">
        <v>98</v>
      </c>
      <c r="O15" s="210" t="s">
        <v>99</v>
      </c>
      <c r="P15" s="210" t="s">
        <v>100</v>
      </c>
      <c r="Q15" s="210" t="s">
        <v>101</v>
      </c>
      <c r="R15" s="210"/>
      <c r="S15" s="210"/>
      <c r="T15" s="210"/>
      <c r="U15" s="210" t="s">
        <v>143</v>
      </c>
      <c r="V15" s="210" t="s">
        <v>144</v>
      </c>
      <c r="W15" s="210" t="s">
        <v>145</v>
      </c>
      <c r="X15" s="210" t="s">
        <v>146</v>
      </c>
      <c r="Y15" s="210" t="s">
        <v>147</v>
      </c>
      <c r="Z15" s="210" t="s">
        <v>148</v>
      </c>
      <c r="AA15" s="212"/>
      <c r="AB15" s="212"/>
      <c r="AC15" s="280"/>
      <c r="AD15" s="280"/>
      <c r="AE15" s="280"/>
      <c r="AF15" s="201"/>
      <c r="AG15" s="201"/>
      <c r="AI15" s="193">
        <v>8</v>
      </c>
      <c r="AJ15" s="195">
        <f>IFERROR(AVERAGEIF(BM21:BM23,"&gt;=0"),"")</f>
        <v>0</v>
      </c>
      <c r="AY15" s="42" t="s">
        <v>2</v>
      </c>
      <c r="BC15" s="300"/>
      <c r="BD15" s="299" t="s">
        <v>152</v>
      </c>
      <c r="BE15" s="213">
        <f>SUM('1º básico A'!AK43,'1º básico B'!AK43,'1º básico C'!AK43,)</f>
        <v>0</v>
      </c>
      <c r="BF15" s="214">
        <f>BE15/$F$11</f>
        <v>0</v>
      </c>
      <c r="BG15" s="213">
        <f>SUM('1º básico A'!AM43,'1º básico B'!AM43,'1º básico C'!AM43)</f>
        <v>0</v>
      </c>
      <c r="BH15" s="214">
        <f>BG15/$F$11</f>
        <v>0</v>
      </c>
      <c r="BI15" s="213">
        <f>SUM('1º básico A'!AO43,'1º básico B'!AO43,'1º básico C'!AO43)</f>
        <v>0</v>
      </c>
      <c r="BJ15" s="214">
        <f>BI15/$F$11</f>
        <v>0</v>
      </c>
      <c r="BK15" s="215">
        <f>SUM('1º básico A'!AQ43,'1º básico B'!AQ43,'1º básico C'!AQ43)</f>
        <v>0</v>
      </c>
      <c r="BL15" s="216">
        <f>BK15/$F$11</f>
        <v>0</v>
      </c>
    </row>
    <row r="16" spans="2:64" ht="22.5" customHeight="1" thickBot="1" x14ac:dyDescent="0.25">
      <c r="B16" s="469" t="s">
        <v>102</v>
      </c>
      <c r="C16" s="470"/>
      <c r="D16" s="470"/>
      <c r="E16" s="470"/>
      <c r="F16" s="470"/>
      <c r="G16" s="470"/>
      <c r="H16" s="470"/>
      <c r="I16" s="470"/>
      <c r="J16" s="470"/>
      <c r="K16" s="471"/>
      <c r="L16" s="217"/>
      <c r="M16" s="218" t="s">
        <v>103</v>
      </c>
      <c r="N16" s="219">
        <f>'1º básico A'!$F$104</f>
        <v>0</v>
      </c>
      <c r="O16" s="219">
        <f>'1º básico A'!$H$104</f>
        <v>0</v>
      </c>
      <c r="P16" s="219">
        <f>'1º básico A'!$J$104</f>
        <v>0</v>
      </c>
      <c r="Q16" s="219">
        <f>'1º básico A'!$L$104</f>
        <v>0</v>
      </c>
      <c r="R16" s="219"/>
      <c r="S16" s="219"/>
      <c r="T16" s="218" t="s">
        <v>103</v>
      </c>
      <c r="U16" s="219">
        <f>'1º básico A'!$F$106</f>
        <v>0</v>
      </c>
      <c r="V16" s="219">
        <f>'1º básico A'!$H$106</f>
        <v>0</v>
      </c>
      <c r="W16" s="220">
        <f>'1º básico A'!$J$106</f>
        <v>0</v>
      </c>
      <c r="X16" s="220">
        <f>'1º básico A'!$L$106</f>
        <v>0</v>
      </c>
      <c r="Y16" s="220">
        <f>'1º básico A'!$N$106</f>
        <v>0</v>
      </c>
      <c r="Z16" s="226">
        <f>'1º básico A'!$P$106</f>
        <v>0</v>
      </c>
      <c r="AA16" s="221"/>
      <c r="AB16" s="221"/>
      <c r="AC16" s="236"/>
      <c r="AD16" s="236"/>
      <c r="AE16" s="236"/>
      <c r="AF16" s="201"/>
      <c r="AG16" s="201"/>
      <c r="AI16" s="193">
        <v>9</v>
      </c>
      <c r="AJ16" s="195">
        <f>IFERROR(AVERAGEIF(BN21:BN23,"&gt;=0"),"")</f>
        <v>0</v>
      </c>
      <c r="AY16" s="30"/>
    </row>
    <row r="17" spans="2:77" ht="18" customHeight="1" thickBot="1" x14ac:dyDescent="0.35">
      <c r="B17" s="222" t="s">
        <v>104</v>
      </c>
      <c r="C17" s="495" t="s">
        <v>128</v>
      </c>
      <c r="D17" s="496"/>
      <c r="E17" s="496"/>
      <c r="F17" s="496"/>
      <c r="G17" s="496"/>
      <c r="H17" s="496"/>
      <c r="I17" s="496"/>
      <c r="J17" s="496"/>
      <c r="K17" s="223" t="s">
        <v>95</v>
      </c>
      <c r="L17" s="210"/>
      <c r="M17" s="211" t="s">
        <v>105</v>
      </c>
      <c r="N17" s="219" t="e">
        <f>'1º básico B'!$F$104</f>
        <v>#DIV/0!</v>
      </c>
      <c r="O17" s="219" t="e">
        <f>'1º básico B'!$H$104</f>
        <v>#DIV/0!</v>
      </c>
      <c r="P17" s="219" t="e">
        <f>'1º básico B'!$J$104</f>
        <v>#DIV/0!</v>
      </c>
      <c r="Q17" s="219" t="e">
        <f>'1º básico B'!$L$104</f>
        <v>#DIV/0!</v>
      </c>
      <c r="R17" s="219"/>
      <c r="S17" s="219"/>
      <c r="T17" s="211" t="s">
        <v>105</v>
      </c>
      <c r="U17" s="219" t="e">
        <f>'1º básico B'!$F$106</f>
        <v>#DIV/0!</v>
      </c>
      <c r="V17" s="219" t="e">
        <f>'1º básico B'!$H$106</f>
        <v>#DIV/0!</v>
      </c>
      <c r="W17" s="220" t="e">
        <f>'1º básico B'!$J$106</f>
        <v>#DIV/0!</v>
      </c>
      <c r="X17" s="220" t="e">
        <f>'1º básico B'!$L$106</f>
        <v>#DIV/0!</v>
      </c>
      <c r="Y17" s="220" t="e">
        <f>'1º básico B'!$N$106</f>
        <v>#DIV/0!</v>
      </c>
      <c r="Z17" s="226" t="e">
        <f>'1º básico B'!$P$106</f>
        <v>#DIV/0!</v>
      </c>
      <c r="AA17" s="221"/>
      <c r="AB17" s="221"/>
      <c r="AC17" s="236"/>
      <c r="AD17" s="236"/>
      <c r="AE17" s="236"/>
      <c r="AF17" s="201"/>
      <c r="AG17" s="201"/>
      <c r="AI17" s="193">
        <v>10</v>
      </c>
      <c r="AJ17" s="195">
        <f>IFERROR(AVERAGEIF(BO$21:BO$23,"&gt;=0"),"")</f>
        <v>0</v>
      </c>
      <c r="AR17" s="54"/>
      <c r="AS17" s="54"/>
      <c r="AT17" s="54"/>
      <c r="AU17" s="54"/>
    </row>
    <row r="18" spans="2:77" ht="54" customHeight="1" x14ac:dyDescent="0.2">
      <c r="B18" s="224">
        <v>1</v>
      </c>
      <c r="C18" s="475" t="s">
        <v>61</v>
      </c>
      <c r="D18" s="476"/>
      <c r="E18" s="476"/>
      <c r="F18" s="476"/>
      <c r="G18" s="476"/>
      <c r="H18" s="476"/>
      <c r="I18" s="476"/>
      <c r="J18" s="477"/>
      <c r="K18" s="225">
        <f>IFERROR(AVERAGEIF(N20:N22,"&gt;=0"),"")</f>
        <v>0</v>
      </c>
      <c r="L18" s="226"/>
      <c r="M18" s="211" t="s">
        <v>106</v>
      </c>
      <c r="N18" s="219" t="e">
        <f>'1º básico C'!$F$104</f>
        <v>#DIV/0!</v>
      </c>
      <c r="O18" s="219" t="e">
        <f>'1º básico C'!$H$104</f>
        <v>#DIV/0!</v>
      </c>
      <c r="P18" s="219" t="e">
        <f>'1º básico C'!$J$104</f>
        <v>#DIV/0!</v>
      </c>
      <c r="Q18" s="219" t="e">
        <f>'1º básico C'!$L$104</f>
        <v>#DIV/0!</v>
      </c>
      <c r="R18" s="219"/>
      <c r="S18" s="219"/>
      <c r="T18" s="211" t="s">
        <v>106</v>
      </c>
      <c r="U18" s="219" t="e">
        <f>'1º básico C'!$F$106</f>
        <v>#DIV/0!</v>
      </c>
      <c r="V18" s="219" t="e">
        <f>'1º básico C'!$H$106</f>
        <v>#DIV/0!</v>
      </c>
      <c r="W18" s="220" t="e">
        <f>'1º básico C'!$J$106</f>
        <v>#DIV/0!</v>
      </c>
      <c r="X18" s="220" t="e">
        <f>'1º básico C'!$L$106</f>
        <v>#DIV/0!</v>
      </c>
      <c r="Y18" s="220" t="e">
        <f>'1º básico C'!$N$106</f>
        <v>#DIV/0!</v>
      </c>
      <c r="Z18" s="226" t="e">
        <f>'1º básico C'!$P$106</f>
        <v>#DIV/0!</v>
      </c>
      <c r="AA18" s="221"/>
      <c r="AB18" s="221"/>
      <c r="AC18" s="236"/>
      <c r="AD18" s="236"/>
      <c r="AE18" s="236"/>
      <c r="AF18" s="201"/>
      <c r="AG18" s="201"/>
      <c r="AI18" s="193">
        <v>11</v>
      </c>
      <c r="AJ18" s="195">
        <f>IFERROR(AVERAGEIF(BP$21:BP$23,"&gt;=0"),"")</f>
        <v>0</v>
      </c>
      <c r="AR18" s="54"/>
      <c r="AS18" s="54"/>
      <c r="AT18" s="54"/>
      <c r="AU18" s="54"/>
      <c r="BE18" s="200"/>
      <c r="BF18" s="200"/>
      <c r="BG18" s="200"/>
      <c r="BH18" s="200"/>
      <c r="BI18" s="200"/>
      <c r="BJ18" s="200"/>
      <c r="BK18" s="200"/>
      <c r="BL18" s="200"/>
      <c r="BO18" s="200"/>
      <c r="BP18" s="200"/>
      <c r="BQ18" s="200"/>
      <c r="BR18" s="200"/>
      <c r="BS18" s="200"/>
      <c r="BT18" s="200"/>
    </row>
    <row r="19" spans="2:77" ht="36.75" customHeight="1" x14ac:dyDescent="0.2">
      <c r="B19" s="227">
        <v>2</v>
      </c>
      <c r="C19" s="478" t="s">
        <v>62</v>
      </c>
      <c r="D19" s="479"/>
      <c r="E19" s="479"/>
      <c r="F19" s="479"/>
      <c r="G19" s="479"/>
      <c r="H19" s="479"/>
      <c r="I19" s="479"/>
      <c r="J19" s="480"/>
      <c r="K19" s="228">
        <f>IFERROR(AVERAGEIF(O20:O22,"&gt;=0"),"")</f>
        <v>0</v>
      </c>
      <c r="L19" s="226"/>
      <c r="M19" s="211"/>
      <c r="N19" s="219" t="s">
        <v>131</v>
      </c>
      <c r="O19" s="219" t="s">
        <v>132</v>
      </c>
      <c r="P19" s="219" t="s">
        <v>133</v>
      </c>
      <c r="Q19" s="219" t="s">
        <v>134</v>
      </c>
      <c r="R19" s="219" t="s">
        <v>135</v>
      </c>
      <c r="S19" s="219" t="s">
        <v>136</v>
      </c>
      <c r="T19" s="219" t="s">
        <v>137</v>
      </c>
      <c r="U19" s="219" t="s">
        <v>138</v>
      </c>
      <c r="V19" s="219" t="s">
        <v>139</v>
      </c>
      <c r="W19" s="219" t="s">
        <v>140</v>
      </c>
      <c r="X19" s="219" t="s">
        <v>141</v>
      </c>
      <c r="Y19" s="219" t="s">
        <v>142</v>
      </c>
      <c r="Z19" s="219"/>
      <c r="AA19" s="219"/>
      <c r="AB19" s="219"/>
      <c r="AC19" s="234"/>
      <c r="AD19" s="234"/>
      <c r="AE19" s="234"/>
      <c r="AF19" s="234"/>
      <c r="AG19" s="201"/>
      <c r="AI19" s="193">
        <v>12</v>
      </c>
      <c r="AJ19" s="195">
        <f>IFERROR(AVERAGEIF(BQ$21:BQ$23,"&gt;=0"),"")</f>
        <v>0</v>
      </c>
      <c r="AR19" s="54"/>
      <c r="AS19" s="54"/>
      <c r="AT19" s="54"/>
      <c r="AU19" s="54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</row>
    <row r="20" spans="2:77" ht="54" customHeight="1" x14ac:dyDescent="0.2">
      <c r="B20" s="227">
        <v>3</v>
      </c>
      <c r="C20" s="478" t="s">
        <v>63</v>
      </c>
      <c r="D20" s="479"/>
      <c r="E20" s="479"/>
      <c r="F20" s="479"/>
      <c r="G20" s="479"/>
      <c r="H20" s="479"/>
      <c r="I20" s="479"/>
      <c r="J20" s="480"/>
      <c r="K20" s="228">
        <f>IFERROR(AVERAGEIF(P20:P22,"&gt;=0"),"")</f>
        <v>0</v>
      </c>
      <c r="L20" s="226"/>
      <c r="M20" s="218" t="s">
        <v>103</v>
      </c>
      <c r="N20" s="219">
        <f>'1º básico A'!$F$102</f>
        <v>0</v>
      </c>
      <c r="O20" s="219">
        <f>'1º básico A'!$H$102</f>
        <v>0</v>
      </c>
      <c r="P20" s="219">
        <f>'1º básico A'!$J$102</f>
        <v>0</v>
      </c>
      <c r="Q20" s="219">
        <f>'1º básico A'!$L$102</f>
        <v>0</v>
      </c>
      <c r="R20" s="219">
        <f>'1º básico A'!$N$102</f>
        <v>0</v>
      </c>
      <c r="S20" s="219">
        <f>'1º básico A'!$P$102</f>
        <v>0</v>
      </c>
      <c r="T20" s="219">
        <f>'1º básico A'!$R$102</f>
        <v>0</v>
      </c>
      <c r="U20" s="219">
        <f>'1º básico A'!$T$102</f>
        <v>0</v>
      </c>
      <c r="V20" s="219">
        <f>'1º básico A'!$V$102</f>
        <v>0</v>
      </c>
      <c r="W20" s="220">
        <f>'1º básico A'!$X$102</f>
        <v>0</v>
      </c>
      <c r="X20" s="220">
        <f>'1º básico A'!$Z$102</f>
        <v>0</v>
      </c>
      <c r="Y20" s="220">
        <f>'1º básico A'!$AB$102</f>
        <v>0</v>
      </c>
      <c r="Z20" s="226"/>
      <c r="AA20" s="221"/>
      <c r="AB20" s="221"/>
      <c r="AC20" s="236"/>
      <c r="AD20" s="236"/>
      <c r="AE20" s="236"/>
      <c r="AF20" s="236"/>
      <c r="AG20" s="201"/>
      <c r="AI20" s="237"/>
      <c r="AJ20" s="238"/>
      <c r="AR20" s="54"/>
      <c r="AS20" s="54"/>
      <c r="AT20" s="54"/>
      <c r="AU20" s="54"/>
      <c r="BE20" s="46"/>
      <c r="BF20" s="229" t="s">
        <v>107</v>
      </c>
      <c r="BG20" s="229" t="s">
        <v>108</v>
      </c>
      <c r="BH20" s="229" t="s">
        <v>109</v>
      </c>
      <c r="BI20" s="229" t="s">
        <v>110</v>
      </c>
      <c r="BJ20" s="229" t="s">
        <v>111</v>
      </c>
      <c r="BK20" s="229" t="s">
        <v>112</v>
      </c>
      <c r="BL20" s="229" t="s">
        <v>113</v>
      </c>
      <c r="BM20" s="229" t="s">
        <v>114</v>
      </c>
      <c r="BN20" s="229" t="s">
        <v>115</v>
      </c>
      <c r="BO20" s="229" t="s">
        <v>116</v>
      </c>
      <c r="BP20" s="229" t="s">
        <v>117</v>
      </c>
      <c r="BQ20" s="229" t="s">
        <v>118</v>
      </c>
      <c r="BR20" s="286"/>
      <c r="BS20" s="286"/>
      <c r="BT20" s="286"/>
      <c r="BU20" s="286"/>
      <c r="BV20" s="286"/>
      <c r="BW20" s="286"/>
      <c r="BX20" s="286"/>
      <c r="BY20" s="286"/>
    </row>
    <row r="21" spans="2:77" ht="43.5" customHeight="1" x14ac:dyDescent="0.2">
      <c r="B21" s="227">
        <v>4</v>
      </c>
      <c r="C21" s="478" t="s">
        <v>64</v>
      </c>
      <c r="D21" s="479"/>
      <c r="E21" s="479"/>
      <c r="F21" s="479"/>
      <c r="G21" s="479"/>
      <c r="H21" s="479"/>
      <c r="I21" s="479"/>
      <c r="J21" s="480"/>
      <c r="K21" s="228">
        <f>IFERROR(AVERAGEIF(Q20:Q22,"&gt;=0"),"")</f>
        <v>0</v>
      </c>
      <c r="L21" s="226"/>
      <c r="M21" s="211" t="s">
        <v>105</v>
      </c>
      <c r="N21" s="219" t="e">
        <f>'1º básico B'!$F$102</f>
        <v>#DIV/0!</v>
      </c>
      <c r="O21" s="219" t="e">
        <f>'1º básico B'!$H$102</f>
        <v>#DIV/0!</v>
      </c>
      <c r="P21" s="219" t="e">
        <f>'1º básico B'!$J$102</f>
        <v>#DIV/0!</v>
      </c>
      <c r="Q21" s="219" t="e">
        <f>'1º básico B'!$L$102</f>
        <v>#DIV/0!</v>
      </c>
      <c r="R21" s="219" t="e">
        <f>'1º básico B'!$N$102</f>
        <v>#DIV/0!</v>
      </c>
      <c r="S21" s="219" t="e">
        <f>'1º básico B'!$P$102</f>
        <v>#DIV/0!</v>
      </c>
      <c r="T21" s="219" t="e">
        <f>'1º básico B'!$R$102</f>
        <v>#DIV/0!</v>
      </c>
      <c r="U21" s="219" t="e">
        <f>'1º básico B'!$T$102</f>
        <v>#DIV/0!</v>
      </c>
      <c r="V21" s="219" t="e">
        <f>'1º básico B'!$V$102</f>
        <v>#DIV/0!</v>
      </c>
      <c r="W21" s="220" t="e">
        <f>'1º básico B'!$X$102</f>
        <v>#DIV/0!</v>
      </c>
      <c r="X21" s="220" t="e">
        <f>'1º básico B'!$Z$102</f>
        <v>#DIV/0!</v>
      </c>
      <c r="Y21" s="220" t="e">
        <f>'1º básico B'!$AB$102</f>
        <v>#DIV/0!</v>
      </c>
      <c r="Z21" s="226"/>
      <c r="AA21" s="221"/>
      <c r="AB21" s="221"/>
      <c r="AC21" s="236"/>
      <c r="AD21" s="236"/>
      <c r="AE21" s="236"/>
      <c r="AF21" s="236"/>
      <c r="AG21" s="201"/>
      <c r="AI21" s="237"/>
      <c r="AJ21" s="238"/>
      <c r="AR21" s="54"/>
      <c r="AS21" s="54"/>
      <c r="AT21" s="54"/>
      <c r="AU21" s="54"/>
      <c r="BE21" s="230" t="s">
        <v>103</v>
      </c>
      <c r="BF21" s="231">
        <f>'1º básico A'!$F$100</f>
        <v>0</v>
      </c>
      <c r="BG21" s="231">
        <f>'1º básico A'!$H$100</f>
        <v>0</v>
      </c>
      <c r="BH21" s="231">
        <f>'1º básico A'!$J$100</f>
        <v>0</v>
      </c>
      <c r="BI21" s="231">
        <f>'1º básico A'!$L$100</f>
        <v>0</v>
      </c>
      <c r="BJ21" s="231">
        <f>'1º básico A'!$N$100</f>
        <v>0</v>
      </c>
      <c r="BK21" s="231">
        <f>'1º básico A'!$P$100</f>
        <v>0</v>
      </c>
      <c r="BL21" s="231">
        <f>'1º básico A'!$R$100</f>
        <v>0</v>
      </c>
      <c r="BM21" s="231">
        <f>'1º básico A'!$T$100</f>
        <v>0</v>
      </c>
      <c r="BN21" s="231">
        <f>'1º básico A'!$V$100</f>
        <v>0</v>
      </c>
      <c r="BO21" s="231">
        <f>'1º básico A'!$X$100</f>
        <v>0</v>
      </c>
      <c r="BP21" s="231">
        <f>'1º básico A'!$Z$100</f>
        <v>0</v>
      </c>
      <c r="BQ21" s="231">
        <f>'1º básico A'!$AB$100</f>
        <v>0</v>
      </c>
      <c r="BR21" s="287"/>
      <c r="BS21" s="287"/>
      <c r="BT21" s="287"/>
      <c r="BU21" s="287"/>
      <c r="BV21" s="287"/>
      <c r="BW21" s="287"/>
      <c r="BX21" s="287"/>
      <c r="BY21" s="287"/>
    </row>
    <row r="22" spans="2:77" ht="43.5" customHeight="1" x14ac:dyDescent="0.2">
      <c r="B22" s="227">
        <v>5</v>
      </c>
      <c r="C22" s="478" t="s">
        <v>65</v>
      </c>
      <c r="D22" s="479"/>
      <c r="E22" s="479"/>
      <c r="F22" s="479"/>
      <c r="G22" s="479"/>
      <c r="H22" s="479"/>
      <c r="I22" s="479"/>
      <c r="J22" s="480"/>
      <c r="K22" s="228">
        <f>IFERROR(AVERAGEIF(R20:R22,"&gt;=0"),"")</f>
        <v>0</v>
      </c>
      <c r="L22" s="226"/>
      <c r="M22" s="211" t="s">
        <v>106</v>
      </c>
      <c r="N22" s="219" t="e">
        <f>'1º básico C'!$F$102</f>
        <v>#DIV/0!</v>
      </c>
      <c r="O22" s="219" t="e">
        <f>'1º básico C'!$H$102</f>
        <v>#DIV/0!</v>
      </c>
      <c r="P22" s="219" t="e">
        <f>'1º básico C'!$J$102</f>
        <v>#DIV/0!</v>
      </c>
      <c r="Q22" s="219" t="e">
        <f>'1º básico C'!$L$102</f>
        <v>#DIV/0!</v>
      </c>
      <c r="R22" s="219" t="e">
        <f>'1º básico C'!$N$102</f>
        <v>#DIV/0!</v>
      </c>
      <c r="S22" s="219" t="e">
        <f>'1º básico C'!$P$102</f>
        <v>#DIV/0!</v>
      </c>
      <c r="T22" s="219" t="e">
        <f>'1º básico C'!$R$102</f>
        <v>#DIV/0!</v>
      </c>
      <c r="U22" s="219" t="e">
        <f>'1º básico C'!$T$102</f>
        <v>#DIV/0!</v>
      </c>
      <c r="V22" s="219" t="e">
        <f>'1º básico C'!$V$102</f>
        <v>#DIV/0!</v>
      </c>
      <c r="W22" s="220" t="e">
        <f>'1º básico C'!$X$102</f>
        <v>#DIV/0!</v>
      </c>
      <c r="X22" s="220" t="e">
        <f>'1º básico C'!$Z$102</f>
        <v>#DIV/0!</v>
      </c>
      <c r="Y22" s="220" t="e">
        <f>'1º básico C'!$AB$102</f>
        <v>#DIV/0!</v>
      </c>
      <c r="Z22" s="226"/>
      <c r="AA22" s="221"/>
      <c r="AB22" s="221"/>
      <c r="AC22" s="236"/>
      <c r="AD22" s="236"/>
      <c r="AE22" s="236"/>
      <c r="AF22" s="236"/>
      <c r="AG22" s="201"/>
      <c r="AI22" s="237"/>
      <c r="AJ22" s="238"/>
      <c r="AR22" s="54"/>
      <c r="AS22" s="54"/>
      <c r="AT22" s="54"/>
      <c r="AU22" s="54"/>
      <c r="BE22" s="230" t="s">
        <v>105</v>
      </c>
      <c r="BF22" s="231" t="e">
        <f>'1º básico B'!$F$100</f>
        <v>#DIV/0!</v>
      </c>
      <c r="BG22" s="231" t="e">
        <f>'1º básico B'!$H$100</f>
        <v>#DIV/0!</v>
      </c>
      <c r="BH22" s="231" t="e">
        <f>'1º básico B'!$J$100</f>
        <v>#DIV/0!</v>
      </c>
      <c r="BI22" s="231" t="e">
        <f>'1º básico B'!$L$100</f>
        <v>#DIV/0!</v>
      </c>
      <c r="BJ22" s="231" t="e">
        <f>'1º básico B'!$N$100</f>
        <v>#DIV/0!</v>
      </c>
      <c r="BK22" s="231" t="e">
        <f>'1º básico B'!$P$100</f>
        <v>#DIV/0!</v>
      </c>
      <c r="BL22" s="231" t="e">
        <f>'1º básico B'!$R$100</f>
        <v>#DIV/0!</v>
      </c>
      <c r="BM22" s="231" t="e">
        <f>'1º básico B'!$T$100</f>
        <v>#DIV/0!</v>
      </c>
      <c r="BN22" s="231" t="e">
        <f>'1º básico B'!$V$100</f>
        <v>#DIV/0!</v>
      </c>
      <c r="BO22" s="231" t="e">
        <f>'1º básico B'!$X$100</f>
        <v>#DIV/0!</v>
      </c>
      <c r="BP22" s="231" t="e">
        <f>'1º básico B'!$Z$100</f>
        <v>#DIV/0!</v>
      </c>
      <c r="BQ22" s="231" t="e">
        <f>'1º básico B'!$AB$100</f>
        <v>#DIV/0!</v>
      </c>
      <c r="BR22" s="287"/>
      <c r="BS22" s="287"/>
      <c r="BT22" s="287"/>
      <c r="BU22" s="287"/>
      <c r="BV22" s="287"/>
      <c r="BW22" s="287"/>
      <c r="BX22" s="287"/>
      <c r="BY22" s="287"/>
    </row>
    <row r="23" spans="2:77" ht="43.5" customHeight="1" x14ac:dyDescent="0.2">
      <c r="B23" s="227">
        <v>6</v>
      </c>
      <c r="C23" s="478" t="s">
        <v>164</v>
      </c>
      <c r="D23" s="479"/>
      <c r="E23" s="479"/>
      <c r="F23" s="479"/>
      <c r="G23" s="479"/>
      <c r="H23" s="479"/>
      <c r="I23" s="479"/>
      <c r="J23" s="480"/>
      <c r="K23" s="228">
        <f>IFERROR(AVERAGEIF(S20:S22,"&gt;=0"),"")</f>
        <v>0</v>
      </c>
      <c r="L23" s="232"/>
      <c r="M23" s="211"/>
      <c r="N23" s="219"/>
      <c r="O23" s="219"/>
      <c r="P23" s="219"/>
      <c r="Q23" s="219"/>
      <c r="R23" s="219"/>
      <c r="S23" s="219"/>
      <c r="T23" s="219"/>
      <c r="U23" s="219"/>
      <c r="V23" s="219"/>
      <c r="W23" s="220"/>
      <c r="X23" s="220"/>
      <c r="Y23" s="220"/>
      <c r="Z23" s="226"/>
      <c r="AA23" s="221"/>
      <c r="AB23" s="221"/>
      <c r="AC23" s="236"/>
      <c r="AD23" s="236"/>
      <c r="AE23" s="236"/>
      <c r="AF23" s="236"/>
      <c r="AI23" s="237"/>
      <c r="AJ23" s="238"/>
      <c r="AR23" s="54"/>
      <c r="AS23" s="54"/>
      <c r="AT23" s="54"/>
      <c r="AU23" s="54"/>
      <c r="BE23" s="230" t="s">
        <v>106</v>
      </c>
      <c r="BF23" s="231" t="e">
        <f>'1º básico C'!$F$100</f>
        <v>#DIV/0!</v>
      </c>
      <c r="BG23" s="231" t="e">
        <f>'1º básico C'!$H$100</f>
        <v>#DIV/0!</v>
      </c>
      <c r="BH23" s="231" t="e">
        <f>'1º básico C'!$J$100</f>
        <v>#DIV/0!</v>
      </c>
      <c r="BI23" s="231" t="e">
        <f>'1º básico C'!$L$100</f>
        <v>#DIV/0!</v>
      </c>
      <c r="BJ23" s="231" t="e">
        <f>'1º básico C'!$N$100</f>
        <v>#DIV/0!</v>
      </c>
      <c r="BK23" s="231" t="e">
        <f>'1º básico C'!$P$100</f>
        <v>#DIV/0!</v>
      </c>
      <c r="BL23" s="231" t="e">
        <f>'1º básico C'!$R$100</f>
        <v>#DIV/0!</v>
      </c>
      <c r="BM23" s="231" t="e">
        <f>'1º básico C'!$T$100</f>
        <v>#DIV/0!</v>
      </c>
      <c r="BN23" s="231" t="e">
        <f>'1º básico C'!$V$100</f>
        <v>#DIV/0!</v>
      </c>
      <c r="BO23" s="231" t="e">
        <f>'1º básico C'!$X$100</f>
        <v>#DIV/0!</v>
      </c>
      <c r="BP23" s="231" t="e">
        <f>'1º básico C'!$Z$100</f>
        <v>#DIV/0!</v>
      </c>
      <c r="BQ23" s="231" t="e">
        <f>'1º básico C'!$AB$100</f>
        <v>#DIV/0!</v>
      </c>
      <c r="BR23" s="287"/>
      <c r="BS23" s="287"/>
      <c r="BT23" s="287"/>
      <c r="BU23" s="287"/>
      <c r="BV23" s="287"/>
      <c r="BW23" s="287"/>
      <c r="BX23" s="287"/>
      <c r="BY23" s="287"/>
    </row>
    <row r="24" spans="2:77" ht="43.5" customHeight="1" x14ac:dyDescent="0.2">
      <c r="B24" s="227">
        <v>7</v>
      </c>
      <c r="C24" s="497" t="s">
        <v>163</v>
      </c>
      <c r="D24" s="498"/>
      <c r="E24" s="498"/>
      <c r="F24" s="498"/>
      <c r="G24" s="498"/>
      <c r="H24" s="498"/>
      <c r="I24" s="498"/>
      <c r="J24" s="499"/>
      <c r="K24" s="228">
        <f>IFERROR(AVERAGEIF(T20:T22,"&gt;=0"),"")</f>
        <v>0</v>
      </c>
      <c r="L24" s="232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5"/>
      <c r="X24" s="235"/>
      <c r="Y24" s="235"/>
      <c r="Z24" s="232"/>
      <c r="AA24" s="236"/>
      <c r="AB24" s="236"/>
      <c r="AC24" s="236"/>
      <c r="AD24" s="236"/>
      <c r="AE24" s="236"/>
      <c r="AF24" s="236"/>
      <c r="AI24" s="237"/>
      <c r="AJ24" s="238"/>
      <c r="AR24" s="54"/>
      <c r="AS24" s="54"/>
      <c r="AT24" s="54"/>
      <c r="AU24" s="54"/>
      <c r="BE24" s="230"/>
      <c r="BF24" s="231"/>
      <c r="BG24" s="231"/>
      <c r="BH24" s="231"/>
      <c r="BI24" s="231"/>
      <c r="BJ24" s="231" t="s">
        <v>149</v>
      </c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</row>
    <row r="25" spans="2:77" ht="54" customHeight="1" x14ac:dyDescent="0.2">
      <c r="B25" s="227">
        <v>8</v>
      </c>
      <c r="C25" s="478" t="s">
        <v>67</v>
      </c>
      <c r="D25" s="479"/>
      <c r="E25" s="479"/>
      <c r="F25" s="479"/>
      <c r="G25" s="479"/>
      <c r="H25" s="479"/>
      <c r="I25" s="479"/>
      <c r="J25" s="480"/>
      <c r="K25" s="228">
        <f>IFERROR(AVERAGEIF(U20:U22,"&gt;=0"),"")</f>
        <v>0</v>
      </c>
      <c r="L25" s="232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5"/>
      <c r="X25" s="235"/>
      <c r="Y25" s="235"/>
      <c r="Z25" s="232"/>
      <c r="AA25" s="236"/>
      <c r="AB25" s="236"/>
      <c r="AC25" s="236"/>
      <c r="AD25" s="236"/>
      <c r="AE25" s="236"/>
      <c r="AF25" s="236"/>
      <c r="AI25" s="237"/>
      <c r="AJ25" s="238"/>
      <c r="AR25" s="54"/>
      <c r="AS25" s="54"/>
      <c r="AT25" s="54"/>
      <c r="AU25" s="54"/>
      <c r="BE25" s="230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</row>
    <row r="26" spans="2:77" ht="44.25" customHeight="1" x14ac:dyDescent="0.2">
      <c r="B26" s="227">
        <v>9</v>
      </c>
      <c r="C26" s="478" t="s">
        <v>68</v>
      </c>
      <c r="D26" s="479"/>
      <c r="E26" s="479"/>
      <c r="F26" s="479"/>
      <c r="G26" s="479"/>
      <c r="H26" s="479"/>
      <c r="I26" s="479"/>
      <c r="J26" s="480"/>
      <c r="K26" s="228">
        <f>IFERROR(AVERAGEIF(V20:V22,"&gt;=0"),"")</f>
        <v>0</v>
      </c>
      <c r="L26" s="232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5"/>
      <c r="X26" s="235"/>
      <c r="Y26" s="235"/>
      <c r="Z26" s="232"/>
      <c r="AA26" s="236"/>
      <c r="AB26" s="236"/>
      <c r="AC26" s="236"/>
      <c r="AD26" s="236"/>
      <c r="AE26" s="236"/>
      <c r="AF26" s="236"/>
      <c r="AI26" s="237"/>
      <c r="AJ26" s="238"/>
      <c r="AR26" s="54"/>
      <c r="AS26" s="54"/>
      <c r="AT26" s="54"/>
      <c r="AU26" s="54"/>
      <c r="BE26" s="230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</row>
    <row r="27" spans="2:77" ht="44.25" customHeight="1" x14ac:dyDescent="0.2">
      <c r="B27" s="227">
        <v>10</v>
      </c>
      <c r="C27" s="478" t="s">
        <v>69</v>
      </c>
      <c r="D27" s="479"/>
      <c r="E27" s="479"/>
      <c r="F27" s="479"/>
      <c r="G27" s="479"/>
      <c r="H27" s="479"/>
      <c r="I27" s="479"/>
      <c r="J27" s="480"/>
      <c r="K27" s="228">
        <f>IFERROR(AVERAGEIF(W20:W22,"&gt;=0"),"")</f>
        <v>0</v>
      </c>
      <c r="L27" s="232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5"/>
      <c r="X27" s="235"/>
      <c r="Y27" s="235"/>
      <c r="Z27" s="232"/>
      <c r="AA27" s="236"/>
      <c r="AB27" s="236"/>
      <c r="AC27" s="236"/>
      <c r="AD27" s="236"/>
      <c r="AE27" s="236"/>
      <c r="AF27" s="236"/>
      <c r="AI27" s="237"/>
      <c r="AJ27" s="238"/>
      <c r="AR27" s="54"/>
      <c r="AS27" s="54"/>
      <c r="AT27" s="54"/>
      <c r="AU27" s="54"/>
      <c r="BE27" s="230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</row>
    <row r="28" spans="2:77" ht="44.25" customHeight="1" x14ac:dyDescent="0.2">
      <c r="B28" s="227">
        <v>11</v>
      </c>
      <c r="C28" s="478" t="s">
        <v>70</v>
      </c>
      <c r="D28" s="479"/>
      <c r="E28" s="479"/>
      <c r="F28" s="479"/>
      <c r="G28" s="479"/>
      <c r="H28" s="479"/>
      <c r="I28" s="479"/>
      <c r="J28" s="480"/>
      <c r="K28" s="228">
        <f>IFERROR(AVERAGEIF(X20:X22,"&gt;=0"),"")</f>
        <v>0</v>
      </c>
      <c r="L28" s="232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5"/>
      <c r="X28" s="235"/>
      <c r="Y28" s="235"/>
      <c r="Z28" s="232"/>
      <c r="AA28" s="236"/>
      <c r="AB28" s="236"/>
      <c r="AC28" s="236"/>
      <c r="AD28" s="236"/>
      <c r="AE28" s="236"/>
      <c r="AF28" s="236"/>
      <c r="AI28" s="237"/>
      <c r="AJ28" s="238"/>
      <c r="AR28" s="54"/>
      <c r="AS28" s="54"/>
      <c r="AT28" s="54"/>
      <c r="AU28" s="54"/>
      <c r="BE28" s="230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</row>
    <row r="29" spans="2:77" ht="54" customHeight="1" thickBot="1" x14ac:dyDescent="0.25">
      <c r="B29" s="239">
        <v>12</v>
      </c>
      <c r="C29" s="481" t="s">
        <v>71</v>
      </c>
      <c r="D29" s="482"/>
      <c r="E29" s="482"/>
      <c r="F29" s="482"/>
      <c r="G29" s="482"/>
      <c r="H29" s="482"/>
      <c r="I29" s="482"/>
      <c r="J29" s="483"/>
      <c r="K29" s="240">
        <f>IFERROR(AVERAGEIF(Y20:Y22,"&gt;=0"),"")</f>
        <v>0</v>
      </c>
      <c r="L29" s="232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5"/>
      <c r="X29" s="235"/>
      <c r="Y29" s="235"/>
      <c r="Z29" s="232"/>
      <c r="AA29" s="236"/>
      <c r="AB29" s="236"/>
      <c r="AC29" s="236"/>
      <c r="AD29" s="236"/>
      <c r="AE29" s="236"/>
      <c r="AF29" s="236"/>
      <c r="AI29" s="237"/>
      <c r="AJ29" s="238"/>
      <c r="AR29" s="54"/>
      <c r="AS29" s="54"/>
      <c r="AT29" s="54"/>
      <c r="AU29" s="54"/>
      <c r="BE29" s="230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</row>
    <row r="30" spans="2:77" ht="29.25" customHeight="1" x14ac:dyDescent="0.2">
      <c r="B30" s="244"/>
      <c r="C30" s="244"/>
      <c r="D30" s="244"/>
      <c r="E30" s="244"/>
      <c r="F30" s="244"/>
      <c r="G30" s="244"/>
      <c r="H30" s="244"/>
      <c r="I30" s="244"/>
      <c r="J30" s="244"/>
      <c r="K30" s="281" t="str">
        <f>IFERROR(AVERAGEIF(Z20:Z22,"&gt;=0"),"")</f>
        <v/>
      </c>
      <c r="L30" s="232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5"/>
      <c r="X30" s="235"/>
      <c r="Y30" s="235"/>
      <c r="Z30" s="232"/>
      <c r="AA30" s="236"/>
      <c r="AB30" s="236"/>
      <c r="AC30" s="236"/>
      <c r="AD30" s="236"/>
      <c r="AE30" s="236"/>
      <c r="AF30" s="236"/>
      <c r="AI30" s="237"/>
      <c r="AJ30" s="238"/>
      <c r="AR30" s="54"/>
      <c r="AS30" s="54"/>
      <c r="AT30" s="54"/>
      <c r="AU30" s="54"/>
      <c r="BE30" s="230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</row>
    <row r="31" spans="2:77" ht="29.25" customHeight="1" x14ac:dyDescent="0.2">
      <c r="B31" s="244"/>
      <c r="C31" s="244"/>
      <c r="D31" s="244"/>
      <c r="E31" s="244"/>
      <c r="F31" s="244"/>
      <c r="G31" s="244"/>
      <c r="H31" s="244"/>
      <c r="I31" s="244"/>
      <c r="J31" s="244"/>
      <c r="K31" s="281" t="str">
        <f>IFERROR(AVERAGEIF(AA20:AA22,"&gt;=0"),"")</f>
        <v/>
      </c>
      <c r="L31" s="232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5"/>
      <c r="X31" s="235"/>
      <c r="Y31" s="235"/>
      <c r="Z31" s="232"/>
      <c r="AA31" s="236"/>
      <c r="AB31" s="236"/>
      <c r="AC31" s="236"/>
      <c r="AD31" s="236"/>
      <c r="AE31" s="236"/>
      <c r="AF31" s="236"/>
      <c r="AI31" s="237"/>
      <c r="AJ31" s="238"/>
      <c r="AR31" s="54"/>
      <c r="AS31" s="54"/>
      <c r="AT31" s="54"/>
      <c r="AU31" s="54"/>
      <c r="BE31" s="230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</row>
    <row r="32" spans="2:77" ht="29.25" customHeight="1" x14ac:dyDescent="0.2">
      <c r="B32" s="244"/>
      <c r="C32" s="244"/>
      <c r="D32" s="244"/>
      <c r="E32" s="244"/>
      <c r="F32" s="244"/>
      <c r="G32" s="244"/>
      <c r="H32" s="244"/>
      <c r="I32" s="244"/>
      <c r="J32" s="244"/>
      <c r="K32" s="281"/>
      <c r="L32" s="232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5"/>
      <c r="X32" s="235"/>
      <c r="Y32" s="235"/>
      <c r="Z32" s="232"/>
      <c r="AA32" s="236"/>
      <c r="AB32" s="236"/>
      <c r="AC32" s="236"/>
      <c r="AD32" s="236"/>
      <c r="AE32" s="236"/>
      <c r="AF32" s="236"/>
      <c r="AI32" s="237"/>
      <c r="AJ32" s="238"/>
      <c r="AR32" s="54"/>
      <c r="AS32" s="54"/>
      <c r="AT32" s="54"/>
      <c r="AU32" s="54"/>
      <c r="BE32" s="230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</row>
    <row r="33" spans="2:72" ht="29.25" customHeight="1" x14ac:dyDescent="0.2">
      <c r="B33" s="244"/>
      <c r="C33" s="244"/>
      <c r="D33" s="244"/>
      <c r="E33" s="244"/>
      <c r="F33" s="244"/>
      <c r="G33" s="244"/>
      <c r="H33" s="244"/>
      <c r="I33" s="244"/>
      <c r="J33" s="244"/>
      <c r="K33" s="281"/>
      <c r="L33" s="232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5"/>
      <c r="X33" s="235"/>
      <c r="Y33" s="235"/>
      <c r="Z33" s="232"/>
      <c r="AA33" s="236"/>
      <c r="AB33" s="236"/>
      <c r="AC33" s="236"/>
      <c r="AD33" s="236"/>
      <c r="AE33" s="236"/>
      <c r="AF33" s="236"/>
      <c r="AI33" s="237"/>
      <c r="AJ33" s="238"/>
      <c r="AR33" s="54"/>
      <c r="AS33" s="54"/>
      <c r="AT33" s="54"/>
      <c r="AU33" s="54"/>
      <c r="BE33" s="230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</row>
    <row r="34" spans="2:72" ht="29.25" customHeight="1" thickBot="1" x14ac:dyDescent="0.25">
      <c r="B34" s="244"/>
      <c r="C34" s="244"/>
      <c r="D34" s="244"/>
      <c r="E34" s="244"/>
      <c r="F34" s="244"/>
      <c r="G34" s="244"/>
      <c r="H34" s="244"/>
      <c r="I34" s="244"/>
      <c r="J34" s="244"/>
      <c r="K34" s="281"/>
      <c r="L34" s="232"/>
      <c r="M34" s="233"/>
      <c r="N34" s="234"/>
      <c r="O34" s="234"/>
      <c r="P34" s="234"/>
      <c r="Q34" s="234"/>
      <c r="R34" s="234"/>
      <c r="S34" s="234"/>
      <c r="T34" s="234"/>
      <c r="U34" s="234"/>
      <c r="V34" s="234"/>
      <c r="W34" s="235"/>
      <c r="X34" s="235"/>
      <c r="Y34" s="235"/>
      <c r="Z34" s="232"/>
      <c r="AA34" s="236"/>
      <c r="AB34" s="236"/>
      <c r="AC34" s="236"/>
      <c r="AD34" s="236"/>
      <c r="AE34" s="236"/>
      <c r="AF34" s="236"/>
      <c r="AI34" s="237"/>
      <c r="AJ34" s="238"/>
      <c r="AR34" s="54"/>
      <c r="AS34" s="54"/>
      <c r="AT34" s="54"/>
      <c r="AU34" s="54"/>
      <c r="BE34" s="230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</row>
    <row r="35" spans="2:72" ht="29.25" customHeight="1" thickBot="1" x14ac:dyDescent="0.25">
      <c r="B35" s="469" t="s">
        <v>155</v>
      </c>
      <c r="C35" s="470"/>
      <c r="D35" s="470"/>
      <c r="E35" s="470"/>
      <c r="F35" s="470"/>
      <c r="G35" s="470"/>
      <c r="H35" s="470"/>
      <c r="I35" s="470"/>
      <c r="J35" s="470"/>
      <c r="K35" s="471"/>
      <c r="L35" s="232"/>
      <c r="M35" s="233"/>
      <c r="N35" s="234"/>
      <c r="O35" s="234"/>
      <c r="P35" s="234"/>
      <c r="Q35" s="234"/>
      <c r="R35" s="234"/>
      <c r="S35" s="234"/>
      <c r="T35" s="234"/>
      <c r="U35" s="234"/>
      <c r="V35" s="234"/>
      <c r="W35" s="235"/>
      <c r="X35" s="235"/>
      <c r="Y35" s="235"/>
      <c r="Z35" s="232"/>
      <c r="AA35" s="236"/>
      <c r="AB35" s="236"/>
      <c r="AC35" s="236"/>
      <c r="AD35" s="236"/>
      <c r="AE35" s="236"/>
      <c r="AF35" s="236"/>
      <c r="AI35" s="237"/>
      <c r="AJ35" s="238"/>
      <c r="AR35" s="54"/>
      <c r="AS35" s="54"/>
      <c r="AT35" s="54"/>
      <c r="AU35" s="54"/>
      <c r="BE35" s="230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</row>
    <row r="36" spans="2:72" ht="29.25" customHeight="1" thickBot="1" x14ac:dyDescent="0.25">
      <c r="B36" s="241" t="s">
        <v>104</v>
      </c>
      <c r="C36" s="472" t="s">
        <v>129</v>
      </c>
      <c r="D36" s="473"/>
      <c r="E36" s="473"/>
      <c r="F36" s="473"/>
      <c r="G36" s="473"/>
      <c r="H36" s="473"/>
      <c r="I36" s="473"/>
      <c r="J36" s="474"/>
      <c r="K36" s="223" t="s">
        <v>95</v>
      </c>
      <c r="L36" s="232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5"/>
      <c r="X36" s="235"/>
      <c r="Y36" s="235"/>
      <c r="Z36" s="232"/>
      <c r="AA36" s="236"/>
      <c r="AB36" s="236"/>
      <c r="AC36" s="236"/>
      <c r="AD36" s="236"/>
      <c r="AE36" s="236"/>
      <c r="AF36" s="236"/>
      <c r="AI36" s="237"/>
      <c r="AJ36" s="238"/>
      <c r="AR36" s="54"/>
      <c r="AS36" s="54"/>
      <c r="AT36" s="54"/>
      <c r="AU36" s="54"/>
      <c r="BE36" s="230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</row>
    <row r="37" spans="2:72" ht="29.25" customHeight="1" x14ac:dyDescent="0.2">
      <c r="B37" s="224" t="s">
        <v>156</v>
      </c>
      <c r="C37" s="475" t="s">
        <v>72</v>
      </c>
      <c r="D37" s="476"/>
      <c r="E37" s="476"/>
      <c r="F37" s="476"/>
      <c r="G37" s="476"/>
      <c r="H37" s="476"/>
      <c r="I37" s="476"/>
      <c r="J37" s="477"/>
      <c r="K37" s="225">
        <f>IFERROR(AVERAGEIF(N16:N18,"&gt;=0"),"")</f>
        <v>0</v>
      </c>
      <c r="L37" s="232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5"/>
      <c r="X37" s="235"/>
      <c r="Y37" s="235"/>
      <c r="Z37" s="232"/>
      <c r="AA37" s="236"/>
      <c r="AB37" s="236"/>
      <c r="AC37" s="236"/>
      <c r="AD37" s="236"/>
      <c r="AE37" s="236"/>
      <c r="AF37" s="236"/>
      <c r="AI37" s="237"/>
      <c r="AJ37" s="238"/>
      <c r="AR37" s="54"/>
      <c r="AS37" s="54"/>
      <c r="AT37" s="54"/>
      <c r="AU37" s="54"/>
      <c r="BE37" s="230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</row>
    <row r="38" spans="2:72" ht="28.5" customHeight="1" x14ac:dyDescent="0.2">
      <c r="B38" s="227" t="s">
        <v>157</v>
      </c>
      <c r="C38" s="478" t="s">
        <v>73</v>
      </c>
      <c r="D38" s="479"/>
      <c r="E38" s="479"/>
      <c r="F38" s="479"/>
      <c r="G38" s="479"/>
      <c r="H38" s="479"/>
      <c r="I38" s="479"/>
      <c r="J38" s="480"/>
      <c r="K38" s="228">
        <f>IFERROR(AVERAGEIF(O16:O18,"&gt;=0"),"")</f>
        <v>0</v>
      </c>
      <c r="L38" s="232"/>
      <c r="Y38" s="58"/>
      <c r="AI38" s="237"/>
      <c r="AJ38" s="238"/>
      <c r="AR38" s="55"/>
      <c r="AS38" s="55"/>
      <c r="AT38" s="55"/>
      <c r="AU38" s="55"/>
      <c r="BE38" s="230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</row>
    <row r="39" spans="2:72" ht="28.5" customHeight="1" x14ac:dyDescent="0.2">
      <c r="B39" s="227" t="s">
        <v>158</v>
      </c>
      <c r="C39" s="478" t="s">
        <v>56</v>
      </c>
      <c r="D39" s="479"/>
      <c r="E39" s="479"/>
      <c r="F39" s="479"/>
      <c r="G39" s="479"/>
      <c r="H39" s="479"/>
      <c r="I39" s="479"/>
      <c r="J39" s="480"/>
      <c r="K39" s="228">
        <f>IFERROR(AVERAGEIF(P16:P18,"&gt;=0"),"")</f>
        <v>0</v>
      </c>
      <c r="L39" s="232"/>
      <c r="Y39" s="58"/>
      <c r="AI39" s="237"/>
      <c r="AJ39" s="238"/>
      <c r="AR39" s="55"/>
      <c r="AS39" s="55"/>
      <c r="AT39" s="55"/>
      <c r="AU39" s="55"/>
      <c r="BE39" s="230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</row>
    <row r="40" spans="2:72" ht="28.5" customHeight="1" thickBot="1" x14ac:dyDescent="0.25">
      <c r="B40" s="239" t="s">
        <v>159</v>
      </c>
      <c r="C40" s="481" t="s">
        <v>57</v>
      </c>
      <c r="D40" s="482"/>
      <c r="E40" s="482"/>
      <c r="F40" s="482"/>
      <c r="G40" s="482"/>
      <c r="H40" s="482"/>
      <c r="I40" s="482"/>
      <c r="J40" s="483"/>
      <c r="K40" s="240">
        <f>IFERROR(AVERAGEIF(Q16:Q18,"&gt;=0"),"")</f>
        <v>0</v>
      </c>
      <c r="L40" s="232"/>
      <c r="Y40" s="58"/>
      <c r="AI40" s="237"/>
      <c r="AJ40" s="54"/>
      <c r="AR40" s="55"/>
      <c r="AS40" s="55"/>
      <c r="AT40" s="55"/>
      <c r="AU40" s="55"/>
      <c r="BE40" s="230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</row>
    <row r="41" spans="2:72" ht="28.5" customHeight="1" x14ac:dyDescent="0.2">
      <c r="B41" s="244"/>
      <c r="C41" s="244"/>
      <c r="D41" s="244"/>
      <c r="E41" s="244"/>
      <c r="F41" s="244"/>
      <c r="G41" s="244"/>
      <c r="H41" s="244"/>
      <c r="I41" s="244"/>
      <c r="J41" s="244"/>
      <c r="K41" s="281"/>
      <c r="L41" s="232"/>
      <c r="Y41" s="58"/>
      <c r="AJ41" s="238"/>
      <c r="AR41" s="34"/>
      <c r="AS41" s="34"/>
      <c r="AT41" s="34"/>
      <c r="AU41" s="34"/>
    </row>
    <row r="42" spans="2:72" ht="28.5" customHeight="1" x14ac:dyDescent="0.2">
      <c r="B42" s="244"/>
      <c r="C42" s="244"/>
      <c r="D42" s="244"/>
      <c r="E42" s="244"/>
      <c r="F42" s="244"/>
      <c r="G42" s="244"/>
      <c r="H42" s="244"/>
      <c r="I42" s="244"/>
      <c r="J42" s="244"/>
      <c r="K42" s="281"/>
      <c r="L42" s="232"/>
      <c r="Y42" s="58"/>
      <c r="AJ42" s="238"/>
      <c r="AR42" s="34"/>
      <c r="AS42" s="34"/>
      <c r="AT42" s="34"/>
      <c r="AU42" s="34"/>
    </row>
    <row r="43" spans="2:72" ht="28.5" customHeight="1" x14ac:dyDescent="0.2">
      <c r="C43" s="244"/>
      <c r="D43" s="244"/>
      <c r="E43" s="244"/>
      <c r="F43" s="244"/>
      <c r="G43" s="244"/>
      <c r="H43" s="244"/>
      <c r="I43" s="244"/>
      <c r="J43" s="244"/>
      <c r="L43" s="232"/>
      <c r="Y43" s="58"/>
      <c r="AJ43" s="238"/>
      <c r="AR43" s="34"/>
      <c r="AS43" s="34"/>
      <c r="AT43" s="34"/>
      <c r="AU43" s="34"/>
    </row>
    <row r="44" spans="2:72" ht="28.5" customHeight="1" thickBot="1" x14ac:dyDescent="0.25">
      <c r="C44" s="500"/>
      <c r="D44" s="500"/>
      <c r="E44" s="500"/>
      <c r="F44" s="500"/>
      <c r="G44" s="500"/>
      <c r="H44" s="500"/>
      <c r="I44" s="500"/>
      <c r="J44" s="500"/>
      <c r="L44" s="232"/>
      <c r="Y44" s="58"/>
      <c r="AJ44" s="238"/>
      <c r="AR44" s="34"/>
      <c r="AS44" s="34"/>
      <c r="AT44" s="34"/>
      <c r="AU44" s="34"/>
    </row>
    <row r="45" spans="2:72" ht="30" customHeight="1" thickBot="1" x14ac:dyDescent="0.25">
      <c r="B45" s="469" t="s">
        <v>154</v>
      </c>
      <c r="C45" s="470"/>
      <c r="D45" s="470"/>
      <c r="E45" s="470"/>
      <c r="F45" s="470"/>
      <c r="G45" s="470"/>
      <c r="H45" s="470"/>
      <c r="I45" s="470"/>
      <c r="J45" s="470"/>
      <c r="K45" s="471"/>
      <c r="L45" s="232"/>
      <c r="Y45" s="58"/>
      <c r="AJ45" s="238"/>
      <c r="AR45" s="34"/>
      <c r="AS45" s="34"/>
      <c r="AT45" s="34"/>
      <c r="AU45" s="34"/>
    </row>
    <row r="46" spans="2:72" ht="30" customHeight="1" thickBot="1" x14ac:dyDescent="0.25">
      <c r="B46" s="241" t="s">
        <v>104</v>
      </c>
      <c r="C46" s="472" t="s">
        <v>130</v>
      </c>
      <c r="D46" s="473"/>
      <c r="E46" s="473"/>
      <c r="F46" s="473"/>
      <c r="G46" s="473"/>
      <c r="H46" s="473"/>
      <c r="I46" s="473"/>
      <c r="J46" s="474"/>
      <c r="K46" s="223" t="s">
        <v>95</v>
      </c>
      <c r="L46" s="232"/>
      <c r="Y46" s="58"/>
      <c r="AJ46" s="238"/>
      <c r="AR46" s="34"/>
      <c r="AS46" s="34"/>
      <c r="AT46" s="34"/>
      <c r="AU46" s="34"/>
    </row>
    <row r="47" spans="2:72" ht="30" customHeight="1" x14ac:dyDescent="0.2">
      <c r="B47" s="242" t="s">
        <v>160</v>
      </c>
      <c r="C47" s="493" t="s">
        <v>58</v>
      </c>
      <c r="D47" s="476"/>
      <c r="E47" s="476"/>
      <c r="F47" s="476"/>
      <c r="G47" s="476"/>
      <c r="H47" s="476"/>
      <c r="I47" s="476"/>
      <c r="J47" s="494"/>
      <c r="K47" s="243">
        <f>IFERROR(AVERAGEIF(U16:U18,"&gt;=0"),"")</f>
        <v>0</v>
      </c>
      <c r="L47" s="190"/>
      <c r="Y47" s="58"/>
      <c r="AK47" s="244"/>
      <c r="AL47" s="244"/>
      <c r="AM47" s="244"/>
      <c r="AP47" s="212">
        <f>SUM(AK47:AO47)</f>
        <v>0</v>
      </c>
      <c r="AR47" s="34"/>
      <c r="AS47" s="34"/>
      <c r="AT47" s="34"/>
      <c r="AU47" s="34"/>
    </row>
    <row r="48" spans="2:72" ht="30" customHeight="1" x14ac:dyDescent="0.25">
      <c r="B48" s="245">
        <v>3</v>
      </c>
      <c r="C48" s="491" t="s">
        <v>74</v>
      </c>
      <c r="D48" s="479"/>
      <c r="E48" s="479"/>
      <c r="F48" s="479"/>
      <c r="G48" s="479"/>
      <c r="H48" s="479"/>
      <c r="I48" s="479"/>
      <c r="J48" s="492"/>
      <c r="K48" s="246">
        <f>IFERROR(AVERAGEIF(V16:V18,"&gt;=0"),"")</f>
        <v>0</v>
      </c>
      <c r="L48" s="190"/>
      <c r="Y48" s="58"/>
      <c r="AK48" s="247"/>
      <c r="AL48" s="247"/>
      <c r="AM48" s="247"/>
      <c r="AR48" s="34"/>
      <c r="AS48" s="34"/>
      <c r="AT48" s="34"/>
      <c r="AU48" s="34"/>
    </row>
    <row r="49" spans="2:76" ht="30" customHeight="1" x14ac:dyDescent="0.2">
      <c r="B49" s="245" t="s">
        <v>161</v>
      </c>
      <c r="C49" s="491" t="s">
        <v>75</v>
      </c>
      <c r="D49" s="479"/>
      <c r="E49" s="479"/>
      <c r="F49" s="479"/>
      <c r="G49" s="479"/>
      <c r="H49" s="479"/>
      <c r="I49" s="479"/>
      <c r="J49" s="492"/>
      <c r="K49" s="246">
        <f>IFERROR(AVERAGEIF(W16:W18,"&gt;=0"),"")</f>
        <v>0</v>
      </c>
      <c r="L49" s="190"/>
      <c r="Y49" s="58"/>
      <c r="AR49" s="34"/>
      <c r="AS49" s="34"/>
      <c r="AT49" s="34"/>
      <c r="AU49" s="34"/>
    </row>
    <row r="50" spans="2:76" ht="30" customHeight="1" x14ac:dyDescent="0.2">
      <c r="B50" s="245">
        <v>6</v>
      </c>
      <c r="C50" s="491" t="s">
        <v>76</v>
      </c>
      <c r="D50" s="479"/>
      <c r="E50" s="479"/>
      <c r="F50" s="479"/>
      <c r="G50" s="479"/>
      <c r="H50" s="479"/>
      <c r="I50" s="479"/>
      <c r="J50" s="492"/>
      <c r="K50" s="246">
        <f>IFERROR(AVERAGEIF(X16:X18,"&gt;=0"),"")</f>
        <v>0</v>
      </c>
      <c r="L50" s="190"/>
      <c r="Y50" s="58"/>
      <c r="AR50" s="34"/>
      <c r="AS50" s="34"/>
      <c r="AT50" s="34"/>
      <c r="AU50" s="34"/>
    </row>
    <row r="51" spans="2:76" ht="30" customHeight="1" x14ac:dyDescent="0.2">
      <c r="B51" s="282">
        <v>9</v>
      </c>
      <c r="C51" s="491" t="s">
        <v>77</v>
      </c>
      <c r="D51" s="479"/>
      <c r="E51" s="479"/>
      <c r="F51" s="479"/>
      <c r="G51" s="479"/>
      <c r="H51" s="479"/>
      <c r="I51" s="479"/>
      <c r="J51" s="492"/>
      <c r="K51" s="283">
        <f>IFERROR(AVERAGEIF(Y16:Y18,"&gt;=0"),"")</f>
        <v>0</v>
      </c>
      <c r="L51" s="190"/>
      <c r="Y51" s="58"/>
      <c r="AR51" s="34"/>
      <c r="AS51" s="34"/>
      <c r="AT51" s="34"/>
      <c r="AU51" s="34"/>
    </row>
    <row r="52" spans="2:76" ht="30" customHeight="1" thickBot="1" x14ac:dyDescent="0.25">
      <c r="B52" s="248" t="s">
        <v>162</v>
      </c>
      <c r="C52" s="485" t="s">
        <v>78</v>
      </c>
      <c r="D52" s="482"/>
      <c r="E52" s="482"/>
      <c r="F52" s="482"/>
      <c r="G52" s="482"/>
      <c r="H52" s="482"/>
      <c r="I52" s="482"/>
      <c r="J52" s="486"/>
      <c r="K52" s="249">
        <f>IFERROR(AVERAGEIF(Z16:Z18,"&gt;=0"),"")</f>
        <v>0</v>
      </c>
      <c r="L52" s="190"/>
      <c r="Y52" s="58"/>
      <c r="AR52" s="34"/>
      <c r="AS52" s="34"/>
      <c r="AT52" s="34"/>
      <c r="AU52" s="34"/>
    </row>
    <row r="53" spans="2:76" ht="33.75" customHeight="1" x14ac:dyDescent="0.2">
      <c r="B53" s="244"/>
      <c r="C53" s="487"/>
      <c r="D53" s="487"/>
      <c r="E53" s="487"/>
      <c r="F53" s="487"/>
      <c r="G53" s="487"/>
      <c r="H53" s="487"/>
      <c r="I53" s="487"/>
      <c r="J53" s="487"/>
      <c r="K53" s="250"/>
      <c r="L53" s="190"/>
      <c r="Y53" s="58"/>
      <c r="AR53" s="34"/>
      <c r="AS53" s="34"/>
      <c r="AT53" s="34"/>
      <c r="AU53" s="34"/>
    </row>
    <row r="54" spans="2:76" ht="36.75" customHeight="1" thickBot="1" x14ac:dyDescent="0.25">
      <c r="B54" s="251"/>
      <c r="C54" s="12"/>
      <c r="H54" s="66"/>
      <c r="I54" s="66"/>
      <c r="J54" s="66"/>
      <c r="K54" s="161"/>
      <c r="Y54" s="58"/>
      <c r="AK54" s="201"/>
      <c r="AL54" s="201"/>
      <c r="AM54" s="201"/>
      <c r="AR54" s="34"/>
      <c r="AS54" s="34"/>
      <c r="AT54" s="34"/>
      <c r="AU54" s="34"/>
    </row>
    <row r="55" spans="2:76" s="188" customFormat="1" ht="30" customHeight="1" thickBot="1" x14ac:dyDescent="0.25">
      <c r="C55" s="488" t="s">
        <v>119</v>
      </c>
      <c r="D55" s="489"/>
      <c r="E55" s="490"/>
      <c r="H55" s="252"/>
      <c r="I55" s="252"/>
      <c r="J55" s="252"/>
      <c r="K55" s="253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5"/>
      <c r="AA55" s="194"/>
      <c r="AB55" s="194"/>
      <c r="AC55" s="194"/>
      <c r="AD55" s="194"/>
      <c r="AE55" s="194"/>
      <c r="AF55" s="194"/>
      <c r="AG55" s="194"/>
      <c r="AH55" s="194"/>
      <c r="AI55" s="194"/>
      <c r="AJ55" s="256"/>
      <c r="AK55" s="187"/>
      <c r="AL55" s="52"/>
      <c r="AM55" s="52"/>
      <c r="AN55" s="194"/>
      <c r="AO55" s="194"/>
      <c r="AP55" s="194"/>
      <c r="AQ55" s="194"/>
      <c r="AR55" s="257"/>
      <c r="AS55" s="257"/>
      <c r="AT55" s="257"/>
      <c r="AU55" s="257"/>
    </row>
    <row r="56" spans="2:76" s="188" customFormat="1" ht="52.5" customHeight="1" thickBot="1" x14ac:dyDescent="0.25">
      <c r="B56" s="258" t="s">
        <v>120</v>
      </c>
      <c r="C56" s="259" t="s">
        <v>121</v>
      </c>
      <c r="D56" s="259" t="s">
        <v>122</v>
      </c>
      <c r="E56" s="260" t="s">
        <v>123</v>
      </c>
      <c r="H56" s="252"/>
      <c r="I56" s="252"/>
      <c r="J56" s="252"/>
      <c r="K56" s="253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5"/>
      <c r="AA56" s="194"/>
      <c r="AB56" s="194"/>
      <c r="AC56" s="194"/>
      <c r="AD56" s="194"/>
      <c r="AE56" s="194"/>
      <c r="AF56" s="194"/>
      <c r="AG56" s="194"/>
      <c r="AH56" s="194"/>
      <c r="AI56" s="194"/>
      <c r="AJ56" s="256"/>
      <c r="AK56" s="187"/>
      <c r="AL56" s="52"/>
      <c r="AM56" s="52"/>
      <c r="AN56" s="194"/>
      <c r="AO56" s="194"/>
      <c r="AP56" s="194"/>
      <c r="AQ56" s="194"/>
      <c r="AR56" s="257"/>
      <c r="AS56" s="257"/>
      <c r="AT56" s="257"/>
      <c r="AU56" s="257"/>
    </row>
    <row r="57" spans="2:76" s="188" customFormat="1" ht="30" customHeight="1" x14ac:dyDescent="0.2">
      <c r="B57" s="261" t="s">
        <v>124</v>
      </c>
      <c r="C57" s="262" t="str">
        <f>IFERROR('1º básico A'!$AE$100,"")</f>
        <v/>
      </c>
      <c r="D57" s="263">
        <f>IFERROR('1º básico A'!$AF$100,"")</f>
        <v>2</v>
      </c>
      <c r="E57" s="264">
        <f>IFERROR(SQRT('1º básico A'!$AJ$51/'1º básico A'!$AJ$52),"")</f>
        <v>0</v>
      </c>
      <c r="H57" s="252"/>
      <c r="I57" s="252"/>
      <c r="J57" s="252"/>
      <c r="K57" s="253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5"/>
      <c r="AA57" s="194"/>
      <c r="AB57" s="194"/>
      <c r="AC57" s="194"/>
      <c r="AD57" s="194"/>
      <c r="AE57" s="194"/>
      <c r="AF57" s="194"/>
      <c r="AG57" s="194"/>
      <c r="AH57" s="194"/>
      <c r="AI57" s="194"/>
      <c r="AJ57" s="256"/>
      <c r="AK57" s="187"/>
      <c r="AL57" s="52"/>
      <c r="AM57" s="52"/>
      <c r="AN57" s="194"/>
      <c r="AO57" s="194"/>
      <c r="AP57" s="194"/>
      <c r="AQ57" s="194"/>
      <c r="AR57" s="257"/>
      <c r="AS57" s="257"/>
      <c r="AT57" s="257"/>
      <c r="AU57" s="257"/>
    </row>
    <row r="58" spans="2:76" s="188" customFormat="1" ht="30" customHeight="1" x14ac:dyDescent="0.2">
      <c r="B58" s="265" t="s">
        <v>125</v>
      </c>
      <c r="C58" s="265" t="str">
        <f>IFERROR('1º básico B'!$AE$100,"")</f>
        <v/>
      </c>
      <c r="D58" s="266" t="str">
        <f>IFERROR('1º básico B'!$AF$100,"")</f>
        <v/>
      </c>
      <c r="E58" s="267" t="str">
        <f>IFERROR(SQRT('1º básico B'!$AJ$51/'1º básico B'!$AJ$52),"")</f>
        <v/>
      </c>
      <c r="H58" s="252"/>
      <c r="I58" s="252"/>
      <c r="J58" s="252"/>
      <c r="K58" s="253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5"/>
      <c r="AA58" s="194"/>
      <c r="AB58" s="194"/>
      <c r="AC58" s="194"/>
      <c r="AD58" s="194"/>
      <c r="AE58" s="194"/>
      <c r="AF58" s="194"/>
      <c r="AG58" s="194"/>
      <c r="AH58" s="194"/>
      <c r="AI58" s="194"/>
      <c r="AJ58" s="256"/>
      <c r="AK58" s="187"/>
      <c r="AL58" s="52"/>
      <c r="AM58" s="52"/>
      <c r="AN58" s="194"/>
      <c r="AO58" s="194"/>
      <c r="AP58" s="194"/>
      <c r="AQ58" s="194"/>
      <c r="AR58" s="257"/>
      <c r="AS58" s="257"/>
      <c r="AT58" s="257"/>
      <c r="AU58" s="257"/>
    </row>
    <row r="59" spans="2:76" ht="30" customHeight="1" thickBot="1" x14ac:dyDescent="0.25">
      <c r="B59" s="245" t="s">
        <v>126</v>
      </c>
      <c r="C59" s="268" t="str">
        <f>IFERROR('1º básico C'!$AE$100,"")</f>
        <v/>
      </c>
      <c r="D59" s="269" t="str">
        <f>IFERROR('1º básico C'!$AF$100,"")</f>
        <v/>
      </c>
      <c r="E59" s="270" t="str">
        <f>IFERROR(SQRT('1º básico C'!$AJ$51/'1º básico C'!$AJ$52),"")</f>
        <v/>
      </c>
      <c r="H59" s="66"/>
      <c r="I59" s="66"/>
      <c r="J59" s="66"/>
      <c r="K59" s="161"/>
      <c r="Y59" s="58"/>
      <c r="AC59" s="187"/>
      <c r="AJ59" s="52"/>
      <c r="AK59" s="34"/>
      <c r="AL59" s="34"/>
      <c r="AM59" s="34"/>
      <c r="AN59" s="34"/>
      <c r="AO59"/>
      <c r="AP59"/>
      <c r="AQ59"/>
      <c r="AR59"/>
      <c r="AS59"/>
      <c r="AT59"/>
      <c r="AU59"/>
      <c r="BR59" s="52"/>
      <c r="BS59" s="187"/>
      <c r="BT59" s="52"/>
      <c r="BU59" s="52"/>
      <c r="BV59" s="52"/>
      <c r="BW59" s="52"/>
      <c r="BX59" s="52"/>
    </row>
    <row r="60" spans="2:76" ht="36" customHeight="1" thickBot="1" x14ac:dyDescent="0.25">
      <c r="B60" s="271" t="s">
        <v>95</v>
      </c>
      <c r="C60" s="272" t="str">
        <f>IFERROR(AVERAGEIF(C57:C59,"&gt;=0"),"")</f>
        <v/>
      </c>
      <c r="D60" s="273">
        <f>IFERROR(AVERAGEIF(D57:D59,"&gt;=0"),"")</f>
        <v>2</v>
      </c>
      <c r="H60" s="66"/>
      <c r="I60" s="66"/>
      <c r="J60" s="66"/>
      <c r="K60" s="161"/>
      <c r="L60" s="161"/>
      <c r="M60" s="161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35"/>
      <c r="AA60" s="56"/>
      <c r="AB60" s="194"/>
      <c r="AC60" s="256"/>
      <c r="AD60" s="484"/>
      <c r="AE60" s="484"/>
      <c r="AF60" s="484"/>
      <c r="AG60" s="194"/>
      <c r="AH60" s="194"/>
      <c r="AI60" s="194"/>
      <c r="AJ60" s="194"/>
      <c r="AK60" s="257"/>
      <c r="AL60" s="257"/>
      <c r="AM60" s="257"/>
      <c r="AN60" s="257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94"/>
      <c r="BS60" s="256"/>
      <c r="BT60" s="484"/>
      <c r="BU60" s="484"/>
      <c r="BV60" s="484"/>
      <c r="BW60" s="194"/>
      <c r="BX60" s="194"/>
    </row>
    <row r="61" spans="2:76" ht="21" customHeight="1" x14ac:dyDescent="0.2">
      <c r="B61" s="244"/>
      <c r="C61" s="35"/>
      <c r="L61" s="161"/>
      <c r="M61" s="161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35"/>
      <c r="AA61" s="56"/>
      <c r="AB61" s="194"/>
      <c r="AC61" s="256"/>
      <c r="AD61" s="484"/>
      <c r="AE61" s="484"/>
      <c r="AF61" s="484"/>
      <c r="AG61" s="194"/>
      <c r="AH61" s="194"/>
      <c r="AI61" s="194"/>
      <c r="AJ61" s="194"/>
      <c r="AK61" s="257"/>
      <c r="AL61" s="257"/>
      <c r="AM61" s="257"/>
      <c r="AN61" s="257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94"/>
      <c r="BS61" s="256"/>
      <c r="BT61" s="484"/>
      <c r="BU61" s="484"/>
      <c r="BV61" s="484"/>
      <c r="BW61" s="194"/>
      <c r="BX61" s="194"/>
    </row>
    <row r="62" spans="2:76" ht="37.5" customHeight="1" x14ac:dyDescent="0.2">
      <c r="L62" s="161"/>
      <c r="M62" s="161"/>
      <c r="W62" s="58"/>
      <c r="AC62" s="187"/>
      <c r="AJ62" s="52"/>
      <c r="AK62" s="34"/>
      <c r="AL62" s="34"/>
      <c r="AM62" s="34"/>
      <c r="AN62" s="34"/>
      <c r="AO62"/>
      <c r="AP62"/>
      <c r="AQ62"/>
      <c r="AR62"/>
      <c r="AS62"/>
      <c r="AT62"/>
      <c r="AU62"/>
      <c r="BR62" s="52"/>
      <c r="BS62" s="187"/>
      <c r="BT62" s="52"/>
      <c r="BU62" s="52"/>
      <c r="BV62" s="52"/>
      <c r="BW62" s="52"/>
      <c r="BX62" s="52"/>
    </row>
    <row r="63" spans="2:76" ht="18.75" customHeight="1" x14ac:dyDescent="0.2">
      <c r="L63" s="274"/>
      <c r="M63" s="161"/>
      <c r="W63" s="58"/>
      <c r="AC63" s="187"/>
      <c r="AJ63" s="52"/>
      <c r="AK63" s="34"/>
      <c r="AL63" s="34"/>
      <c r="AM63" s="34"/>
      <c r="AN63" s="34"/>
      <c r="AO63"/>
      <c r="AP63"/>
      <c r="AQ63"/>
      <c r="AR63"/>
      <c r="AS63"/>
      <c r="AT63"/>
      <c r="AU63"/>
      <c r="BR63" s="52"/>
      <c r="BS63" s="187"/>
      <c r="BT63" s="52"/>
      <c r="BU63" s="52"/>
      <c r="BV63" s="52"/>
      <c r="BW63" s="52"/>
      <c r="BX63" s="52"/>
    </row>
    <row r="64" spans="2:76" ht="24.75" customHeight="1" x14ac:dyDescent="0.2">
      <c r="L64" s="274"/>
      <c r="M64" s="161"/>
      <c r="W64" s="58"/>
      <c r="AC64" s="187"/>
      <c r="AJ64" s="52"/>
      <c r="AK64" s="34"/>
      <c r="AL64" s="34"/>
      <c r="AM64" s="34"/>
      <c r="AN64" s="34"/>
      <c r="AO64"/>
      <c r="AP64"/>
      <c r="AQ64"/>
      <c r="AR64"/>
      <c r="AS64"/>
      <c r="AT64"/>
      <c r="AU64"/>
      <c r="BR64" s="52"/>
      <c r="BS64" s="187"/>
      <c r="BT64" s="52"/>
      <c r="BU64" s="52"/>
      <c r="BV64" s="52"/>
      <c r="BW64" s="52"/>
      <c r="BX64" s="52"/>
    </row>
    <row r="65" spans="11:76" ht="36" customHeight="1" x14ac:dyDescent="0.2">
      <c r="L65" s="275"/>
      <c r="M65" s="275"/>
      <c r="W65" s="276"/>
      <c r="X65" s="34"/>
      <c r="Y65" s="34"/>
      <c r="Z65" s="12"/>
      <c r="AA65" s="12"/>
      <c r="AC65" s="187"/>
      <c r="AD65" s="201"/>
      <c r="AE65" s="201"/>
      <c r="AF65" s="201"/>
      <c r="AJ65" s="52"/>
      <c r="AK65" s="34"/>
      <c r="AL65" s="34"/>
      <c r="AM65" s="34"/>
      <c r="AN65" s="34"/>
      <c r="AO65" s="277"/>
      <c r="AP65" s="288" t="s">
        <v>32</v>
      </c>
      <c r="AQ65" s="288" t="s">
        <v>33</v>
      </c>
      <c r="AR65" s="288" t="s">
        <v>34</v>
      </c>
      <c r="AS65" s="288" t="s">
        <v>35</v>
      </c>
      <c r="AT65" s="291"/>
      <c r="AU65"/>
      <c r="BR65" s="52"/>
      <c r="BS65" s="187"/>
      <c r="BT65" s="201"/>
      <c r="BU65" s="201"/>
      <c r="BV65" s="201"/>
      <c r="BW65" s="52"/>
      <c r="BX65" s="52"/>
    </row>
    <row r="66" spans="11:76" ht="26.25" customHeight="1" x14ac:dyDescent="0.2">
      <c r="L66" s="275"/>
      <c r="M66" s="275"/>
      <c r="W66" s="58"/>
      <c r="X66" s="58"/>
      <c r="Y66" s="58"/>
      <c r="AB66" s="194"/>
      <c r="AC66" s="256"/>
      <c r="AD66" s="484"/>
      <c r="AE66" s="484"/>
      <c r="AF66" s="484"/>
      <c r="AG66" s="194"/>
      <c r="AH66" s="194"/>
      <c r="AI66" s="194"/>
      <c r="AJ66" s="194"/>
      <c r="AK66" s="257"/>
      <c r="AL66" s="257"/>
      <c r="AM66" s="257"/>
      <c r="AN66" s="257"/>
      <c r="AO66" s="244"/>
      <c r="AP66" s="289">
        <f>SUM('1º básico A'!AU51,'1º básico B'!AU51,'1º básico C'!AU51)</f>
        <v>1</v>
      </c>
      <c r="AQ66" s="289">
        <f>SUM('1º básico A'!AV51,'1º básico B'!AV51,'1º básico C'!AV51)</f>
        <v>0</v>
      </c>
      <c r="AR66" s="289">
        <f>SUM('1º básico A'!AW51,'1º básico B'!AW51,'1º básico C'!AW51)</f>
        <v>0</v>
      </c>
      <c r="AS66" s="289">
        <f>SUM('1º básico A'!AX51,'1º básico B'!AX51,'1º básico C'!AX51)</f>
        <v>0</v>
      </c>
      <c r="AT66" s="291">
        <f>SUM(AP66:AS66)</f>
        <v>1</v>
      </c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94"/>
      <c r="BS66" s="256"/>
      <c r="BT66" s="484"/>
      <c r="BU66" s="484"/>
      <c r="BV66" s="484"/>
      <c r="BW66" s="194"/>
      <c r="BX66" s="194"/>
    </row>
    <row r="67" spans="11:76" ht="26.25" customHeight="1" x14ac:dyDescent="0.25">
      <c r="L67" s="275"/>
      <c r="M67" s="275"/>
      <c r="W67" s="58"/>
      <c r="X67" s="58"/>
      <c r="Y67" s="58"/>
      <c r="Z67" s="35"/>
      <c r="AA67" s="57"/>
      <c r="AB67" s="194"/>
      <c r="AC67" s="256"/>
      <c r="AD67" s="484"/>
      <c r="AE67" s="484"/>
      <c r="AF67" s="484"/>
      <c r="AG67" s="194"/>
      <c r="AH67" s="194"/>
      <c r="AI67" s="194"/>
      <c r="AJ67" s="194"/>
      <c r="AK67" s="257"/>
      <c r="AL67" s="257"/>
      <c r="AM67" s="257"/>
      <c r="AN67" s="257"/>
      <c r="AO67" s="247"/>
      <c r="AP67" s="290">
        <f>AP66/$AT$66</f>
        <v>1</v>
      </c>
      <c r="AQ67" s="290">
        <f>AQ66/$AT$66</f>
        <v>0</v>
      </c>
      <c r="AR67" s="290">
        <f>AR66/$AT$66</f>
        <v>0</v>
      </c>
      <c r="AS67" s="290">
        <f>AS66/$AT$66</f>
        <v>0</v>
      </c>
      <c r="AT67" s="292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94"/>
      <c r="BS67" s="256"/>
      <c r="BT67" s="484"/>
      <c r="BU67" s="484"/>
      <c r="BV67" s="484"/>
      <c r="BW67" s="194"/>
      <c r="BX67" s="194"/>
    </row>
    <row r="68" spans="11:76" ht="26.25" customHeight="1" x14ac:dyDescent="0.2">
      <c r="K68"/>
      <c r="L68" s="275"/>
      <c r="M68" s="275"/>
      <c r="W68" s="58"/>
      <c r="X68" s="58"/>
      <c r="Y68" s="58"/>
      <c r="Z68" s="35"/>
      <c r="AA68" s="57"/>
      <c r="AB68" s="194"/>
      <c r="AC68" s="256"/>
      <c r="AD68" s="484"/>
      <c r="AE68" s="484"/>
      <c r="AF68" s="484"/>
      <c r="AG68" s="194"/>
      <c r="AH68" s="194"/>
      <c r="AI68" s="194"/>
      <c r="AJ68" s="194"/>
      <c r="AK68" s="257"/>
      <c r="AL68" s="257"/>
      <c r="AM68" s="257"/>
      <c r="AN68" s="257"/>
      <c r="AO68" s="188"/>
      <c r="AP68" s="188"/>
      <c r="AQ68" s="188"/>
      <c r="AR68" s="188"/>
      <c r="AS68" s="188"/>
      <c r="AT68" s="292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94"/>
      <c r="BS68" s="256"/>
      <c r="BT68" s="484"/>
      <c r="BU68" s="484"/>
      <c r="BV68" s="484"/>
      <c r="BW68" s="194"/>
      <c r="BX68" s="194"/>
    </row>
    <row r="69" spans="11:76" ht="26.25" customHeight="1" x14ac:dyDescent="0.2">
      <c r="K69"/>
      <c r="L69" s="275"/>
      <c r="M69" s="275"/>
      <c r="W69" s="58"/>
      <c r="X69" s="58"/>
      <c r="Y69" s="58"/>
      <c r="Z69" s="35"/>
      <c r="AA69" s="57"/>
      <c r="AB69" s="194"/>
      <c r="AC69" s="256"/>
      <c r="AD69" s="484"/>
      <c r="AE69" s="484"/>
      <c r="AF69" s="484"/>
      <c r="AG69" s="194"/>
      <c r="AH69" s="194"/>
      <c r="AI69" s="194"/>
      <c r="AJ69" s="194"/>
      <c r="AK69" s="257"/>
      <c r="AL69" s="257"/>
      <c r="AM69" s="257"/>
      <c r="AN69" s="257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94"/>
      <c r="BS69" s="256"/>
      <c r="BT69" s="484"/>
      <c r="BU69" s="484"/>
      <c r="BV69" s="484"/>
      <c r="BW69" s="194"/>
      <c r="BX69" s="194"/>
    </row>
    <row r="70" spans="11:76" ht="26.25" customHeight="1" x14ac:dyDescent="0.2">
      <c r="K70"/>
      <c r="L70" s="275"/>
      <c r="M70" s="275"/>
      <c r="W70" s="58"/>
      <c r="X70" s="58"/>
      <c r="Y70" s="58"/>
      <c r="Z70" s="35"/>
      <c r="AA70" s="57"/>
      <c r="AC70" s="187"/>
      <c r="AJ70" s="52"/>
      <c r="AK70" s="34"/>
      <c r="AL70" s="34"/>
      <c r="AM70" s="34"/>
      <c r="AN70" s="34"/>
      <c r="AO70"/>
      <c r="AP70"/>
      <c r="AQ70"/>
      <c r="AR70"/>
      <c r="AS70"/>
      <c r="AT70"/>
      <c r="AU70"/>
      <c r="BR70" s="52"/>
      <c r="BS70" s="187"/>
      <c r="BT70" s="52"/>
      <c r="BU70" s="52"/>
      <c r="BV70" s="52"/>
      <c r="BW70" s="52"/>
      <c r="BX70" s="52"/>
    </row>
    <row r="71" spans="11:76" ht="26.25" customHeight="1" x14ac:dyDescent="0.2">
      <c r="K71"/>
      <c r="L71" s="275"/>
      <c r="M71" s="275"/>
      <c r="W71" s="58"/>
      <c r="X71" s="58"/>
      <c r="Y71" s="58"/>
      <c r="Z71" s="35"/>
      <c r="AA71" s="57"/>
      <c r="AC71" s="187"/>
      <c r="AJ71" s="52"/>
      <c r="AK71" s="34"/>
      <c r="AL71" s="34"/>
      <c r="AM71" s="34"/>
      <c r="AN71" s="34"/>
      <c r="AO71"/>
      <c r="AP71"/>
      <c r="AQ71"/>
      <c r="AR71"/>
      <c r="AS71"/>
      <c r="AT71"/>
      <c r="AU71"/>
      <c r="BR71" s="52"/>
      <c r="BS71" s="187"/>
      <c r="BT71" s="52"/>
      <c r="BU71" s="52"/>
      <c r="BV71" s="52"/>
      <c r="BW71" s="52"/>
      <c r="BX71" s="52"/>
    </row>
    <row r="72" spans="11:76" ht="26.25" customHeight="1" x14ac:dyDescent="0.2">
      <c r="K72"/>
      <c r="L72" s="275"/>
      <c r="M72" s="275"/>
      <c r="W72" s="58"/>
      <c r="X72" s="58"/>
      <c r="Y72" s="58"/>
      <c r="Z72" s="35"/>
      <c r="AA72" s="57"/>
      <c r="AC72" s="187"/>
      <c r="AJ72" s="52"/>
      <c r="AK72" s="34"/>
      <c r="AL72" s="34"/>
      <c r="AM72" s="34"/>
      <c r="AN72" s="34"/>
      <c r="AO72"/>
      <c r="AP72"/>
      <c r="AQ72"/>
      <c r="AR72"/>
      <c r="AS72"/>
      <c r="AT72"/>
      <c r="AU72"/>
      <c r="BR72" s="52"/>
      <c r="BS72" s="187"/>
      <c r="BT72" s="52"/>
      <c r="BU72" s="52"/>
      <c r="BV72" s="52"/>
      <c r="BW72" s="52"/>
      <c r="BX72" s="52"/>
    </row>
    <row r="73" spans="11:76" ht="18.75" customHeight="1" x14ac:dyDescent="0.2">
      <c r="K73"/>
      <c r="L73" s="161"/>
      <c r="M73" s="161"/>
      <c r="W73" s="58"/>
      <c r="X73" s="58"/>
      <c r="Y73" s="58"/>
      <c r="Z73" s="35"/>
      <c r="AA73" s="57"/>
      <c r="AC73" s="187"/>
      <c r="AD73" s="201"/>
      <c r="AE73" s="201"/>
      <c r="AF73" s="201"/>
      <c r="AJ73" s="52"/>
      <c r="AK73" s="34"/>
      <c r="AL73" s="34"/>
      <c r="AM73" s="34"/>
      <c r="AN73" s="34"/>
      <c r="AO73"/>
      <c r="AP73"/>
      <c r="AQ73"/>
      <c r="AR73"/>
      <c r="AS73"/>
      <c r="AT73"/>
      <c r="AU73"/>
      <c r="BR73" s="52"/>
      <c r="BS73" s="187"/>
      <c r="BT73" s="201"/>
      <c r="BU73" s="201"/>
      <c r="BV73" s="201"/>
      <c r="BW73" s="52"/>
      <c r="BX73" s="52"/>
    </row>
    <row r="74" spans="11:76" ht="18.75" customHeight="1" x14ac:dyDescent="0.2">
      <c r="K74"/>
      <c r="L74" s="161"/>
      <c r="M74" s="161"/>
      <c r="W74" s="58"/>
      <c r="X74" s="58"/>
      <c r="Y74" s="58"/>
      <c r="Z74" s="35"/>
      <c r="AA74" s="57"/>
      <c r="AB74" s="194"/>
      <c r="AC74" s="256"/>
      <c r="AD74" s="484"/>
      <c r="AE74" s="484"/>
      <c r="AF74" s="484"/>
      <c r="AG74" s="194"/>
      <c r="AH74" s="194"/>
      <c r="AI74" s="194"/>
      <c r="AJ74" s="194"/>
      <c r="AK74" s="257"/>
      <c r="AL74" s="257"/>
      <c r="AM74" s="257"/>
      <c r="AN74" s="257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94"/>
      <c r="BS74" s="256"/>
      <c r="BT74" s="484"/>
      <c r="BU74" s="484"/>
      <c r="BV74" s="484"/>
      <c r="BW74" s="194"/>
      <c r="BX74" s="194"/>
    </row>
    <row r="75" spans="11:76" ht="18.75" customHeight="1" x14ac:dyDescent="0.2">
      <c r="K75"/>
      <c r="L75" s="161"/>
      <c r="M75" s="161"/>
      <c r="W75" s="58"/>
      <c r="X75" s="58"/>
      <c r="Y75" s="58"/>
      <c r="Z75" s="35"/>
      <c r="AA75" s="57"/>
      <c r="AB75" s="194"/>
      <c r="AC75" s="256"/>
      <c r="AD75" s="484"/>
      <c r="AE75" s="484"/>
      <c r="AF75" s="484"/>
      <c r="AG75" s="194"/>
      <c r="AH75" s="194"/>
      <c r="AI75" s="194"/>
      <c r="AJ75" s="194"/>
      <c r="AK75" s="257"/>
      <c r="AL75" s="257"/>
      <c r="AM75" s="257"/>
      <c r="AN75" s="257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94"/>
      <c r="BS75" s="256"/>
      <c r="BT75" s="484"/>
      <c r="BU75" s="484"/>
      <c r="BV75" s="484"/>
      <c r="BW75" s="194"/>
      <c r="BX75" s="194"/>
    </row>
    <row r="76" spans="11:76" ht="18.75" customHeight="1" x14ac:dyDescent="0.2">
      <c r="K76"/>
      <c r="L76" s="161"/>
      <c r="M76" s="161"/>
      <c r="W76" s="57"/>
      <c r="X76" s="105"/>
      <c r="Y76" s="278"/>
      <c r="Z76" s="57"/>
      <c r="AA76" s="57"/>
      <c r="AB76" s="194"/>
      <c r="AC76" s="256"/>
      <c r="AD76" s="484"/>
      <c r="AE76" s="484"/>
      <c r="AF76" s="484"/>
      <c r="AG76" s="194"/>
      <c r="AH76" s="194"/>
      <c r="AI76" s="194"/>
      <c r="AJ76" s="194"/>
      <c r="AK76" s="257"/>
      <c r="AL76" s="257"/>
      <c r="AM76" s="257"/>
      <c r="AN76" s="257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94"/>
      <c r="BS76" s="256"/>
      <c r="BT76" s="484"/>
      <c r="BU76" s="484"/>
      <c r="BV76" s="484"/>
      <c r="BW76" s="194"/>
      <c r="BX76" s="194"/>
    </row>
    <row r="77" spans="11:76" ht="18.75" customHeight="1" x14ac:dyDescent="0.2">
      <c r="K77"/>
      <c r="L77" s="161"/>
      <c r="M77" s="161"/>
      <c r="W77" s="57"/>
      <c r="X77" s="105"/>
      <c r="Y77" s="278"/>
      <c r="Z77" s="57"/>
      <c r="AA77" s="57"/>
      <c r="AB77" s="194"/>
      <c r="AC77" s="256"/>
      <c r="AD77" s="484"/>
      <c r="AE77" s="484"/>
      <c r="AF77" s="484"/>
      <c r="AG77" s="194"/>
      <c r="AH77" s="194"/>
      <c r="AI77" s="194"/>
      <c r="AJ77" s="194"/>
      <c r="AK77" s="257"/>
      <c r="AL77" s="257"/>
      <c r="AM77" s="257"/>
      <c r="AN77" s="257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94"/>
      <c r="BS77" s="256"/>
      <c r="BT77" s="484"/>
      <c r="BU77" s="484"/>
      <c r="BV77" s="484"/>
      <c r="BW77" s="194"/>
      <c r="BX77" s="194"/>
    </row>
    <row r="78" spans="11:76" ht="18.75" customHeight="1" x14ac:dyDescent="0.2">
      <c r="K78"/>
      <c r="L78" s="161"/>
      <c r="M78" s="161"/>
      <c r="W78" s="57"/>
      <c r="X78" s="105"/>
      <c r="Y78" s="278"/>
      <c r="Z78" s="57"/>
      <c r="AA78" s="57"/>
      <c r="AC78" s="187"/>
      <c r="AJ78" s="52"/>
      <c r="AK78" s="34"/>
      <c r="AL78" s="34"/>
      <c r="AM78" s="34"/>
      <c r="AN78" s="34"/>
      <c r="AO78"/>
      <c r="AP78"/>
      <c r="AQ78"/>
      <c r="AR78"/>
      <c r="AS78"/>
      <c r="AT78"/>
      <c r="AU78"/>
      <c r="BR78" s="52"/>
      <c r="BS78" s="187"/>
      <c r="BT78" s="52"/>
      <c r="BU78" s="52"/>
      <c r="BV78" s="52"/>
      <c r="BW78" s="52"/>
      <c r="BX78" s="52"/>
    </row>
    <row r="79" spans="11:76" ht="18.75" customHeight="1" x14ac:dyDescent="0.2">
      <c r="K79"/>
      <c r="L79" s="161"/>
      <c r="M79" s="161"/>
      <c r="W79" s="58"/>
      <c r="Z79" s="57"/>
      <c r="AA79" s="57"/>
      <c r="AC79" s="187"/>
      <c r="AJ79" s="52"/>
      <c r="AK79" s="34"/>
      <c r="AL79" s="34"/>
      <c r="AM79" s="34"/>
      <c r="AN79" s="34"/>
      <c r="AO79"/>
      <c r="AP79"/>
      <c r="AQ79"/>
      <c r="AR79"/>
      <c r="AS79"/>
      <c r="AT79"/>
      <c r="AU79"/>
      <c r="BR79" s="52"/>
      <c r="BS79" s="187"/>
      <c r="BT79" s="52"/>
      <c r="BU79" s="52"/>
      <c r="BV79" s="52"/>
      <c r="BW79" s="52"/>
      <c r="BX79" s="52"/>
    </row>
    <row r="80" spans="11:76" ht="12.75" customHeight="1" x14ac:dyDescent="0.2">
      <c r="K80"/>
      <c r="L80" s="161"/>
      <c r="M80" s="161"/>
      <c r="W80" s="58"/>
      <c r="Z80" s="57"/>
      <c r="AA80" s="57"/>
      <c r="AC80" s="187"/>
      <c r="AJ80" s="52"/>
      <c r="AK80" s="34"/>
      <c r="AL80" s="34"/>
      <c r="AM80" s="34"/>
      <c r="AN80" s="34"/>
      <c r="AO80"/>
      <c r="AP80"/>
      <c r="AQ80"/>
      <c r="AR80"/>
      <c r="AS80"/>
      <c r="AT80"/>
      <c r="AU80"/>
      <c r="BR80" s="52"/>
      <c r="BS80" s="187"/>
      <c r="BT80" s="52"/>
      <c r="BU80" s="52"/>
      <c r="BV80" s="52"/>
      <c r="BW80" s="52"/>
      <c r="BX80" s="52"/>
    </row>
    <row r="81" spans="2:76" ht="12.75" customHeight="1" x14ac:dyDescent="0.2">
      <c r="K81"/>
      <c r="L81" s="161"/>
      <c r="M81" s="161"/>
      <c r="W81" s="58"/>
      <c r="X81" s="34"/>
      <c r="Y81" s="34"/>
      <c r="Z81" s="57"/>
      <c r="AA81" s="57"/>
      <c r="AC81" s="187"/>
      <c r="AD81" s="201"/>
      <c r="AE81" s="201"/>
      <c r="AF81" s="201"/>
      <c r="AJ81" s="52"/>
      <c r="AK81" s="34"/>
      <c r="AL81" s="34"/>
      <c r="AM81" s="34"/>
      <c r="AN81" s="34"/>
      <c r="AO81"/>
      <c r="AP81"/>
      <c r="AQ81"/>
      <c r="AR81"/>
      <c r="AS81"/>
      <c r="AT81"/>
      <c r="AU81"/>
      <c r="BR81" s="52"/>
      <c r="BS81" s="187"/>
      <c r="BT81" s="201"/>
      <c r="BU81" s="201"/>
      <c r="BV81" s="201"/>
      <c r="BW81" s="52"/>
      <c r="BX81" s="52"/>
    </row>
    <row r="82" spans="2:76" ht="12.75" customHeight="1" x14ac:dyDescent="0.2">
      <c r="B82" s="12"/>
      <c r="C82" s="12"/>
      <c r="H82" s="66"/>
      <c r="I82" s="66"/>
      <c r="J82" s="66"/>
      <c r="K82" s="161"/>
      <c r="L82" s="161"/>
      <c r="M82" s="161"/>
      <c r="W82" s="58"/>
      <c r="Z82" s="57"/>
      <c r="AA82" s="57"/>
      <c r="AB82" s="194"/>
      <c r="AC82" s="256"/>
      <c r="AD82" s="484"/>
      <c r="AE82" s="484"/>
      <c r="AF82" s="484"/>
      <c r="AG82" s="194"/>
      <c r="AH82" s="194"/>
      <c r="AI82" s="194"/>
      <c r="AJ82" s="194"/>
      <c r="AK82" s="257"/>
      <c r="AL82" s="257"/>
      <c r="AM82" s="257"/>
      <c r="AN82" s="257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94"/>
      <c r="BS82" s="256"/>
      <c r="BT82" s="484"/>
      <c r="BU82" s="484"/>
      <c r="BV82" s="484"/>
      <c r="BW82" s="194"/>
      <c r="BX82" s="194"/>
    </row>
    <row r="83" spans="2:76" ht="12.75" customHeight="1" x14ac:dyDescent="0.2">
      <c r="B83" s="12"/>
      <c r="C83" s="12"/>
      <c r="H83" s="66"/>
      <c r="I83" s="66"/>
      <c r="J83" s="66"/>
      <c r="K83" s="161"/>
      <c r="L83" s="161"/>
      <c r="M83" s="161"/>
      <c r="W83" s="58"/>
      <c r="Z83" s="57"/>
      <c r="AA83" s="57"/>
      <c r="AB83" s="194"/>
      <c r="AC83" s="256"/>
      <c r="AD83" s="484"/>
      <c r="AE83" s="484"/>
      <c r="AF83" s="484"/>
      <c r="AG83" s="194"/>
      <c r="AH83" s="194"/>
      <c r="AI83" s="194"/>
      <c r="AJ83" s="194"/>
      <c r="AK83" s="257"/>
      <c r="AL83" s="257"/>
      <c r="AM83" s="257"/>
      <c r="AN83" s="257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94"/>
      <c r="BS83" s="256"/>
      <c r="BT83" s="484"/>
      <c r="BU83" s="484"/>
      <c r="BV83" s="484"/>
      <c r="BW83" s="194"/>
      <c r="BX83" s="194"/>
    </row>
    <row r="84" spans="2:76" ht="12.75" customHeight="1" x14ac:dyDescent="0.2">
      <c r="B84" s="12"/>
      <c r="C84" s="12"/>
      <c r="H84" s="66"/>
      <c r="I84" s="66"/>
      <c r="J84" s="66"/>
      <c r="K84" s="161"/>
      <c r="L84" s="161"/>
      <c r="M84" s="161"/>
      <c r="W84" s="58"/>
      <c r="Z84" s="57"/>
      <c r="AA84" s="57"/>
      <c r="AB84" s="194"/>
      <c r="AC84" s="256"/>
      <c r="AD84" s="484"/>
      <c r="AE84" s="484"/>
      <c r="AF84" s="484"/>
      <c r="AG84" s="194"/>
      <c r="AH84" s="194"/>
      <c r="AI84" s="194"/>
      <c r="AJ84" s="194"/>
      <c r="AK84" s="257"/>
      <c r="AL84" s="257"/>
      <c r="AM84" s="257"/>
      <c r="AN84" s="257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94"/>
      <c r="BS84" s="256"/>
      <c r="BT84" s="484"/>
      <c r="BU84" s="484"/>
      <c r="BV84" s="484"/>
      <c r="BW84" s="194"/>
      <c r="BX84" s="194"/>
    </row>
    <row r="85" spans="2:76" ht="12.75" customHeight="1" x14ac:dyDescent="0.2">
      <c r="B85" s="12"/>
      <c r="C85" s="12"/>
      <c r="H85" s="66"/>
      <c r="I85" s="66"/>
      <c r="J85" s="66"/>
      <c r="K85" s="161"/>
      <c r="L85" s="161"/>
      <c r="M85" s="161"/>
      <c r="W85" s="58"/>
      <c r="Z85" s="57"/>
      <c r="AA85" s="57"/>
      <c r="AB85" s="194"/>
      <c r="AC85" s="256"/>
      <c r="AD85" s="484"/>
      <c r="AE85" s="484"/>
      <c r="AF85" s="484"/>
      <c r="AG85" s="194"/>
      <c r="AH85" s="194"/>
      <c r="AI85" s="194"/>
      <c r="AJ85" s="194"/>
      <c r="AK85" s="257"/>
      <c r="AL85" s="257"/>
      <c r="AM85" s="257"/>
      <c r="AN85" s="257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94"/>
      <c r="BS85" s="256"/>
      <c r="BT85" s="484"/>
      <c r="BU85" s="484"/>
      <c r="BV85" s="484"/>
      <c r="BW85" s="194"/>
      <c r="BX85" s="194"/>
    </row>
    <row r="86" spans="2:76" ht="12.75" customHeight="1" x14ac:dyDescent="0.2">
      <c r="B86" s="12"/>
      <c r="C86" s="12"/>
      <c r="H86" s="66"/>
      <c r="I86" s="66"/>
      <c r="J86" s="66"/>
      <c r="K86" s="161"/>
      <c r="L86" s="161"/>
      <c r="M86" s="161"/>
      <c r="W86" s="57"/>
      <c r="X86" s="105"/>
      <c r="Y86" s="278"/>
      <c r="Z86" s="57"/>
      <c r="AA86" s="57"/>
      <c r="AC86" s="187"/>
      <c r="AJ86" s="52"/>
      <c r="AK86" s="34"/>
      <c r="AL86" s="34"/>
      <c r="AM86" s="34"/>
      <c r="AN86" s="34"/>
      <c r="AO86"/>
      <c r="AP86"/>
      <c r="AQ86"/>
      <c r="AR86"/>
      <c r="AS86"/>
      <c r="AT86"/>
      <c r="AU86"/>
      <c r="BR86" s="52"/>
      <c r="BS86" s="187"/>
      <c r="BT86" s="52"/>
      <c r="BU86" s="52"/>
      <c r="BV86" s="52"/>
      <c r="BW86" s="52"/>
      <c r="BX86" s="52"/>
    </row>
    <row r="87" spans="2:76" ht="12.75" customHeight="1" x14ac:dyDescent="0.2">
      <c r="B87" s="12"/>
      <c r="C87" s="12"/>
      <c r="H87" s="66"/>
      <c r="I87" s="66"/>
      <c r="J87" s="66"/>
      <c r="K87" s="161"/>
      <c r="L87" s="161"/>
      <c r="M87" s="161"/>
      <c r="W87" s="57"/>
      <c r="X87" s="105"/>
      <c r="Y87" s="278"/>
      <c r="Z87" s="57"/>
      <c r="AC87" s="187"/>
      <c r="AJ87" s="52"/>
      <c r="AK87" s="34"/>
      <c r="AL87" s="34"/>
      <c r="AM87" s="34"/>
      <c r="AN87" s="34"/>
      <c r="AO87"/>
      <c r="AP87"/>
      <c r="AQ87"/>
      <c r="AR87"/>
      <c r="AS87"/>
      <c r="AT87"/>
      <c r="AU87"/>
      <c r="BR87" s="52"/>
      <c r="BS87" s="187"/>
      <c r="BT87" s="52"/>
      <c r="BU87" s="52"/>
      <c r="BV87" s="52"/>
      <c r="BW87" s="52"/>
      <c r="BX87" s="52"/>
    </row>
    <row r="88" spans="2:76" ht="12.75" customHeight="1" x14ac:dyDescent="0.2">
      <c r="B88" s="12"/>
      <c r="C88" s="12"/>
      <c r="H88" s="66"/>
      <c r="I88" s="66"/>
      <c r="J88" s="66"/>
      <c r="K88" s="161"/>
      <c r="L88" s="161"/>
      <c r="M88" s="161"/>
      <c r="W88" s="57"/>
      <c r="X88" s="105"/>
      <c r="Y88" s="278"/>
      <c r="Z88" s="57"/>
      <c r="AC88" s="187"/>
      <c r="AJ88" s="52"/>
      <c r="AK88" s="34"/>
      <c r="AL88" s="34"/>
      <c r="AM88" s="34"/>
      <c r="AN88" s="34"/>
      <c r="AO88"/>
      <c r="AP88"/>
      <c r="AQ88"/>
      <c r="AR88"/>
      <c r="AS88"/>
      <c r="AT88"/>
      <c r="AU88"/>
      <c r="BR88" s="52"/>
      <c r="BS88" s="187"/>
      <c r="BT88" s="52"/>
      <c r="BU88" s="52"/>
      <c r="BV88" s="52"/>
      <c r="BW88" s="52"/>
      <c r="BX88" s="52"/>
    </row>
    <row r="89" spans="2:76" ht="12.75" customHeight="1" x14ac:dyDescent="0.2">
      <c r="B89" s="12"/>
      <c r="C89" s="12"/>
      <c r="H89" s="66"/>
      <c r="I89" s="66"/>
      <c r="J89" s="66"/>
      <c r="K89" s="161"/>
      <c r="L89" s="161"/>
      <c r="M89" s="161"/>
      <c r="W89" s="57"/>
      <c r="X89" s="105"/>
      <c r="Y89" s="278"/>
      <c r="Z89" s="57"/>
      <c r="AC89" s="187"/>
      <c r="AD89" s="201"/>
      <c r="AE89" s="201"/>
      <c r="AF89" s="201"/>
      <c r="AJ89" s="52"/>
      <c r="AK89" s="34"/>
      <c r="AL89" s="34"/>
      <c r="AM89" s="34"/>
      <c r="AN89" s="34"/>
      <c r="AO89"/>
      <c r="AP89"/>
      <c r="AQ89"/>
      <c r="AR89"/>
      <c r="AS89"/>
      <c r="AT89"/>
      <c r="AU89"/>
      <c r="BR89" s="52"/>
      <c r="BS89" s="187"/>
      <c r="BT89" s="201"/>
      <c r="BU89" s="201"/>
      <c r="BV89" s="201"/>
      <c r="BW89" s="52"/>
      <c r="BX89" s="52"/>
    </row>
    <row r="90" spans="2:76" ht="12.75" customHeight="1" x14ac:dyDescent="0.2">
      <c r="B90" s="12"/>
      <c r="C90" s="12"/>
      <c r="H90" s="66"/>
      <c r="I90" s="66"/>
      <c r="J90" s="66"/>
      <c r="K90" s="161"/>
      <c r="L90" s="161"/>
      <c r="M90" s="161"/>
      <c r="W90" s="57"/>
      <c r="X90" s="105"/>
      <c r="Y90" s="278"/>
      <c r="Z90" s="57"/>
      <c r="AB90" s="194"/>
      <c r="AC90" s="256"/>
      <c r="AD90" s="484"/>
      <c r="AE90" s="484"/>
      <c r="AF90" s="484"/>
      <c r="AG90" s="194"/>
      <c r="AH90" s="194"/>
      <c r="AI90" s="194"/>
      <c r="AJ90" s="194"/>
      <c r="AK90" s="257"/>
      <c r="AL90" s="257"/>
      <c r="AM90" s="257"/>
      <c r="AN90" s="257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94"/>
      <c r="BS90" s="256"/>
      <c r="BT90" s="484"/>
      <c r="BU90" s="484"/>
      <c r="BV90" s="484"/>
      <c r="BW90" s="194"/>
      <c r="BX90" s="194"/>
    </row>
    <row r="91" spans="2:76" ht="12.75" customHeight="1" x14ac:dyDescent="0.2">
      <c r="B91" s="12"/>
      <c r="C91" s="12"/>
      <c r="H91" s="66"/>
      <c r="I91" s="66"/>
      <c r="J91" s="66"/>
      <c r="K91" s="161"/>
      <c r="L91" s="161"/>
      <c r="M91" s="161"/>
      <c r="W91" s="57"/>
      <c r="X91" s="105"/>
      <c r="Y91" s="278"/>
      <c r="Z91" s="57"/>
      <c r="AB91" s="194"/>
      <c r="AC91" s="256"/>
      <c r="AD91" s="484"/>
      <c r="AE91" s="484"/>
      <c r="AF91" s="484"/>
      <c r="AG91" s="194"/>
      <c r="AH91" s="194"/>
      <c r="AI91" s="194"/>
      <c r="AJ91" s="194"/>
      <c r="AK91" s="257"/>
      <c r="AL91" s="257"/>
      <c r="AM91" s="257"/>
      <c r="AN91" s="257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94"/>
      <c r="BS91" s="256"/>
      <c r="BT91" s="484"/>
      <c r="BU91" s="484"/>
      <c r="BV91" s="484"/>
      <c r="BW91" s="194"/>
      <c r="BX91" s="194"/>
    </row>
    <row r="92" spans="2:76" ht="12.75" customHeight="1" x14ac:dyDescent="0.2">
      <c r="B92" s="12"/>
      <c r="C92" s="12"/>
      <c r="H92" s="66"/>
      <c r="I92" s="66"/>
      <c r="J92" s="66"/>
      <c r="K92" s="161"/>
      <c r="L92" s="161"/>
      <c r="M92" s="161"/>
      <c r="W92" s="57"/>
      <c r="X92" s="105"/>
      <c r="Y92" s="278"/>
      <c r="Z92" s="57"/>
      <c r="AB92" s="194"/>
      <c r="AC92" s="256"/>
      <c r="AD92" s="484"/>
      <c r="AE92" s="484"/>
      <c r="AF92" s="484"/>
      <c r="AG92" s="194"/>
      <c r="AH92" s="194"/>
      <c r="AI92" s="194"/>
      <c r="AJ92" s="194"/>
      <c r="AK92" s="257"/>
      <c r="AL92" s="257"/>
      <c r="AM92" s="257"/>
      <c r="AN92" s="257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94"/>
      <c r="BS92" s="256"/>
      <c r="BT92" s="484"/>
      <c r="BU92" s="484"/>
      <c r="BV92" s="484"/>
      <c r="BW92" s="194"/>
      <c r="BX92" s="194"/>
    </row>
    <row r="93" spans="2:76" ht="12.75" customHeight="1" x14ac:dyDescent="0.2">
      <c r="B93" s="12"/>
      <c r="C93" s="12"/>
      <c r="H93" s="66"/>
      <c r="I93" s="66"/>
      <c r="J93" s="66"/>
      <c r="K93" s="161"/>
      <c r="L93" s="161"/>
      <c r="M93" s="161"/>
      <c r="W93" s="57"/>
      <c r="X93" s="105"/>
      <c r="Y93" s="278"/>
      <c r="Z93" s="57"/>
      <c r="AA93" s="57"/>
      <c r="AB93" s="194"/>
      <c r="AC93" s="256"/>
      <c r="AD93" s="484"/>
      <c r="AE93" s="484"/>
      <c r="AF93" s="484"/>
      <c r="AG93" s="194"/>
      <c r="AH93" s="194"/>
      <c r="AI93" s="194"/>
      <c r="AJ93" s="194"/>
      <c r="AK93" s="257"/>
      <c r="AL93" s="257"/>
      <c r="AM93" s="257"/>
      <c r="AN93" s="257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94"/>
      <c r="BS93" s="256"/>
      <c r="BT93" s="484"/>
      <c r="BU93" s="484"/>
      <c r="BV93" s="484"/>
      <c r="BW93" s="194"/>
      <c r="BX93" s="194"/>
    </row>
    <row r="94" spans="2:76" ht="12.75" customHeight="1" x14ac:dyDescent="0.2">
      <c r="B94" s="12"/>
      <c r="C94" s="12"/>
      <c r="H94" s="66"/>
      <c r="I94" s="66"/>
      <c r="J94" s="66"/>
      <c r="K94" s="161"/>
      <c r="L94" s="161"/>
      <c r="M94" s="161"/>
      <c r="W94" s="57"/>
      <c r="X94" s="105"/>
      <c r="Y94" s="278"/>
      <c r="Z94" s="57"/>
      <c r="AA94" s="57"/>
      <c r="AC94" s="187"/>
      <c r="AJ94" s="52"/>
      <c r="AK94" s="34"/>
      <c r="AL94" s="34"/>
      <c r="AM94" s="34"/>
      <c r="AN94" s="34"/>
      <c r="AO94"/>
      <c r="AP94"/>
      <c r="AQ94"/>
      <c r="AR94"/>
      <c r="AS94"/>
      <c r="AT94"/>
      <c r="AU94"/>
      <c r="BR94" s="52"/>
      <c r="BS94" s="187"/>
      <c r="BT94" s="52"/>
      <c r="BU94" s="52"/>
      <c r="BV94" s="52"/>
      <c r="BW94" s="52"/>
      <c r="BX94" s="52"/>
    </row>
    <row r="95" spans="2:76" ht="12.75" customHeight="1" x14ac:dyDescent="0.2">
      <c r="B95" s="12"/>
      <c r="C95" s="12"/>
      <c r="H95" s="66"/>
      <c r="I95" s="66"/>
      <c r="J95" s="66"/>
      <c r="K95" s="161"/>
      <c r="L95" s="161"/>
      <c r="M95" s="161"/>
      <c r="W95" s="57"/>
      <c r="X95" s="105"/>
      <c r="Y95" s="278"/>
      <c r="Z95" s="57"/>
      <c r="AA95" s="57"/>
      <c r="AC95" s="187"/>
      <c r="AJ95" s="52"/>
      <c r="AK95" s="34"/>
      <c r="AL95" s="34"/>
      <c r="AM95" s="34"/>
      <c r="AN95" s="34"/>
      <c r="AO95"/>
      <c r="AP95"/>
      <c r="AQ95"/>
      <c r="AR95"/>
      <c r="AS95"/>
      <c r="AT95"/>
      <c r="AU95"/>
      <c r="BR95" s="52"/>
      <c r="BS95" s="187"/>
      <c r="BT95" s="52"/>
      <c r="BU95" s="52"/>
      <c r="BV95" s="52"/>
      <c r="BW95" s="52"/>
      <c r="BX95" s="52"/>
    </row>
    <row r="96" spans="2:76" ht="12.75" customHeight="1" x14ac:dyDescent="0.2">
      <c r="B96" s="12"/>
      <c r="C96" s="12"/>
      <c r="H96" s="66"/>
      <c r="I96" s="66"/>
      <c r="J96" s="66"/>
      <c r="K96" s="161"/>
      <c r="L96" s="161"/>
      <c r="M96" s="161"/>
      <c r="W96" s="57"/>
      <c r="X96" s="105"/>
      <c r="Y96" s="278"/>
      <c r="Z96" s="57"/>
      <c r="AA96" s="57"/>
      <c r="AC96" s="187"/>
      <c r="AJ96" s="52"/>
      <c r="AK96" s="34"/>
      <c r="AL96" s="34"/>
      <c r="AM96" s="34"/>
      <c r="AN96" s="34"/>
      <c r="AO96"/>
      <c r="AP96"/>
      <c r="AQ96"/>
      <c r="AR96"/>
      <c r="AS96"/>
      <c r="AT96"/>
      <c r="AU96"/>
      <c r="BR96" s="52"/>
      <c r="BS96" s="187"/>
      <c r="BT96" s="52"/>
      <c r="BU96" s="52"/>
      <c r="BV96" s="52"/>
      <c r="BW96" s="52"/>
      <c r="BX96" s="52"/>
    </row>
    <row r="97" spans="2:76" ht="12.75" customHeight="1" x14ac:dyDescent="0.2">
      <c r="B97" s="12"/>
      <c r="C97" s="12"/>
      <c r="H97" s="66"/>
      <c r="I97" s="66"/>
      <c r="J97" s="66"/>
      <c r="K97" s="161"/>
      <c r="L97" s="161"/>
      <c r="M97" s="161"/>
      <c r="W97" s="57"/>
      <c r="X97" s="105"/>
      <c r="Y97" s="278"/>
      <c r="Z97" s="57"/>
      <c r="AA97" s="57"/>
      <c r="AC97" s="187"/>
      <c r="AD97" s="201"/>
      <c r="AE97" s="201"/>
      <c r="AF97" s="201"/>
      <c r="AJ97" s="52"/>
      <c r="AK97" s="34"/>
      <c r="AL97" s="34"/>
      <c r="AM97" s="34"/>
      <c r="AN97" s="34"/>
      <c r="AO97"/>
      <c r="AP97"/>
      <c r="AQ97"/>
      <c r="AR97"/>
      <c r="AS97"/>
      <c r="AT97"/>
      <c r="AU97"/>
      <c r="BR97" s="52"/>
      <c r="BS97" s="187"/>
      <c r="BT97" s="201"/>
      <c r="BU97" s="201"/>
      <c r="BV97" s="201"/>
      <c r="BW97" s="52"/>
      <c r="BX97" s="52"/>
    </row>
    <row r="98" spans="2:76" ht="12.75" customHeight="1" x14ac:dyDescent="0.2">
      <c r="B98" s="12"/>
      <c r="C98" s="12"/>
      <c r="H98" s="66"/>
      <c r="I98" s="66"/>
      <c r="J98" s="66"/>
      <c r="K98" s="161"/>
      <c r="L98" s="161"/>
      <c r="M98" s="161"/>
      <c r="W98" s="57"/>
      <c r="X98" s="105"/>
      <c r="Y98" s="278"/>
      <c r="Z98" s="57"/>
      <c r="AA98" s="57"/>
      <c r="AB98" s="194"/>
      <c r="AC98" s="256"/>
      <c r="AD98" s="484"/>
      <c r="AE98" s="484"/>
      <c r="AF98" s="484"/>
      <c r="AG98" s="194"/>
      <c r="AH98" s="194"/>
      <c r="AI98" s="194"/>
      <c r="AJ98" s="194"/>
      <c r="AK98" s="257"/>
      <c r="AL98" s="257"/>
      <c r="AM98" s="257"/>
      <c r="AN98" s="257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94"/>
      <c r="BS98" s="256"/>
      <c r="BT98" s="484"/>
      <c r="BU98" s="484"/>
      <c r="BV98" s="484"/>
      <c r="BW98" s="194"/>
      <c r="BX98" s="194"/>
    </row>
    <row r="99" spans="2:76" ht="12.75" customHeight="1" x14ac:dyDescent="0.2">
      <c r="B99" s="12"/>
      <c r="C99" s="12"/>
      <c r="H99" s="66"/>
      <c r="I99" s="66"/>
      <c r="J99" s="66"/>
      <c r="K99" s="161"/>
      <c r="L99" s="161"/>
      <c r="M99" s="161"/>
      <c r="W99" s="57"/>
      <c r="X99" s="105"/>
      <c r="Y99" s="278"/>
      <c r="Z99" s="57"/>
      <c r="AA99" s="57"/>
      <c r="AB99" s="194"/>
      <c r="AC99" s="256"/>
      <c r="AD99" s="484"/>
      <c r="AE99" s="484"/>
      <c r="AF99" s="484"/>
      <c r="AG99" s="194"/>
      <c r="AH99" s="194"/>
      <c r="AI99" s="194"/>
      <c r="AJ99" s="194"/>
      <c r="AK99" s="257"/>
      <c r="AL99" s="257"/>
      <c r="AM99" s="257"/>
      <c r="AN99" s="257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94"/>
      <c r="BS99" s="256"/>
      <c r="BT99" s="484"/>
      <c r="BU99" s="484"/>
      <c r="BV99" s="484"/>
      <c r="BW99" s="194"/>
      <c r="BX99" s="194"/>
    </row>
    <row r="100" spans="2:76" ht="12.75" customHeight="1" x14ac:dyDescent="0.2">
      <c r="B100" s="12"/>
      <c r="C100" s="12"/>
      <c r="H100" s="66"/>
      <c r="I100" s="66"/>
      <c r="J100" s="66"/>
      <c r="K100" s="161"/>
      <c r="L100" s="161"/>
      <c r="M100" s="161"/>
      <c r="W100" s="57"/>
      <c r="X100" s="105"/>
      <c r="Y100" s="278"/>
      <c r="Z100" s="57"/>
      <c r="AA100" s="57"/>
      <c r="AB100" s="194"/>
      <c r="AC100" s="256"/>
      <c r="AD100" s="484"/>
      <c r="AE100" s="484"/>
      <c r="AF100" s="484"/>
      <c r="AG100" s="194"/>
      <c r="AH100" s="194"/>
      <c r="AI100" s="194"/>
      <c r="AJ100" s="194"/>
      <c r="AK100" s="257"/>
      <c r="AL100" s="257"/>
      <c r="AM100" s="257"/>
      <c r="AN100" s="257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94"/>
      <c r="BS100" s="256"/>
      <c r="BT100" s="484"/>
      <c r="BU100" s="484"/>
      <c r="BV100" s="484"/>
      <c r="BW100" s="194"/>
      <c r="BX100" s="194"/>
    </row>
    <row r="101" spans="2:76" ht="12.75" customHeight="1" x14ac:dyDescent="0.2">
      <c r="B101" s="12"/>
      <c r="C101" s="12"/>
      <c r="H101" s="66"/>
      <c r="I101" s="66"/>
      <c r="J101" s="66"/>
      <c r="K101" s="161"/>
      <c r="L101" s="161"/>
      <c r="M101" s="161"/>
      <c r="W101" s="57"/>
      <c r="X101" s="105"/>
      <c r="Y101" s="278"/>
      <c r="Z101" s="57"/>
      <c r="AA101" s="57"/>
      <c r="AB101" s="194"/>
      <c r="AC101" s="256"/>
      <c r="AD101" s="484"/>
      <c r="AE101" s="484"/>
      <c r="AF101" s="484"/>
      <c r="AG101" s="194"/>
      <c r="AH101" s="194"/>
      <c r="AI101" s="194"/>
      <c r="AJ101" s="194"/>
      <c r="AK101" s="257"/>
      <c r="AL101" s="257"/>
      <c r="AM101" s="257"/>
      <c r="AN101" s="257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94"/>
      <c r="BS101" s="256"/>
      <c r="BT101" s="484"/>
      <c r="BU101" s="484"/>
      <c r="BV101" s="484"/>
      <c r="BW101" s="194"/>
      <c r="BX101" s="194"/>
    </row>
    <row r="102" spans="2:76" ht="12.75" customHeight="1" x14ac:dyDescent="0.2">
      <c r="B102" s="12"/>
      <c r="C102" s="12"/>
      <c r="H102" s="66"/>
      <c r="I102" s="66"/>
      <c r="J102" s="66"/>
      <c r="K102" s="161"/>
      <c r="L102" s="161"/>
      <c r="M102" s="161"/>
      <c r="W102" s="57"/>
      <c r="X102" s="105"/>
      <c r="Y102" s="278"/>
      <c r="Z102" s="57"/>
      <c r="AA102" s="57"/>
      <c r="AC102" s="187"/>
      <c r="AJ102" s="52"/>
      <c r="AK102" s="34"/>
      <c r="AL102" s="34"/>
      <c r="AM102" s="34"/>
      <c r="AN102" s="34"/>
      <c r="AO102"/>
      <c r="AP102"/>
      <c r="AQ102"/>
      <c r="AR102"/>
      <c r="AS102"/>
      <c r="AT102"/>
      <c r="AU102"/>
      <c r="BR102" s="52"/>
      <c r="BS102" s="187"/>
      <c r="BT102" s="52"/>
      <c r="BU102" s="52"/>
      <c r="BV102" s="52"/>
      <c r="BW102" s="52"/>
      <c r="BX102" s="52"/>
    </row>
    <row r="103" spans="2:76" ht="12.75" customHeight="1" x14ac:dyDescent="0.2">
      <c r="B103" s="12"/>
      <c r="C103" s="12"/>
      <c r="H103" s="66"/>
      <c r="I103" s="66"/>
      <c r="J103" s="66"/>
      <c r="K103" s="161"/>
      <c r="L103" s="161"/>
      <c r="M103" s="161"/>
      <c r="W103" s="57"/>
      <c r="X103" s="105"/>
      <c r="Y103" s="278"/>
      <c r="Z103" s="57"/>
      <c r="AA103" s="57"/>
      <c r="AC103" s="187"/>
      <c r="AJ103" s="52"/>
      <c r="AK103" s="34"/>
      <c r="AL103" s="34"/>
      <c r="AM103" s="34"/>
      <c r="AN103" s="34"/>
      <c r="AO103"/>
      <c r="AP103"/>
      <c r="AQ103"/>
      <c r="AR103"/>
      <c r="AS103"/>
      <c r="AT103"/>
      <c r="AU103"/>
      <c r="BR103" s="52"/>
      <c r="BS103" s="187"/>
      <c r="BT103" s="52"/>
      <c r="BU103" s="52"/>
      <c r="BV103" s="52"/>
      <c r="BW103" s="52"/>
      <c r="BX103" s="52"/>
    </row>
    <row r="104" spans="2:76" ht="12.75" customHeight="1" x14ac:dyDescent="0.2">
      <c r="B104" s="12"/>
      <c r="C104" s="12"/>
      <c r="H104" s="66"/>
      <c r="I104" s="66"/>
      <c r="J104" s="66"/>
      <c r="K104" s="161"/>
      <c r="L104" s="161"/>
      <c r="M104" s="161"/>
      <c r="W104" s="57"/>
      <c r="X104" s="105"/>
      <c r="Y104" s="278"/>
      <c r="Z104" s="57"/>
      <c r="AA104" s="57"/>
      <c r="AC104" s="187"/>
      <c r="AJ104" s="52"/>
      <c r="AK104" s="34"/>
      <c r="AL104" s="34"/>
      <c r="AM104" s="34"/>
      <c r="AN104" s="34"/>
      <c r="AO104"/>
      <c r="AP104"/>
      <c r="AQ104"/>
      <c r="AR104"/>
      <c r="AS104"/>
      <c r="AT104"/>
      <c r="AU104"/>
      <c r="BR104" s="52"/>
      <c r="BS104" s="187"/>
      <c r="BT104" s="52"/>
      <c r="BU104" s="52"/>
      <c r="BV104" s="52"/>
      <c r="BW104" s="52"/>
      <c r="BX104" s="52"/>
    </row>
    <row r="105" spans="2:76" ht="12.75" customHeight="1" x14ac:dyDescent="0.2">
      <c r="B105" s="12"/>
      <c r="C105" s="12"/>
      <c r="H105" s="66"/>
      <c r="I105" s="66"/>
      <c r="J105" s="66"/>
      <c r="K105" s="161"/>
      <c r="L105" s="161"/>
      <c r="M105" s="161"/>
      <c r="W105" s="57"/>
      <c r="X105" s="105"/>
      <c r="Y105" s="278"/>
      <c r="Z105" s="57"/>
      <c r="AA105" s="57"/>
      <c r="AC105" s="187"/>
      <c r="AD105" s="201"/>
      <c r="AE105" s="201"/>
      <c r="AF105" s="201"/>
      <c r="AJ105" s="52"/>
      <c r="AK105" s="34"/>
      <c r="AL105" s="34"/>
      <c r="AM105" s="34"/>
      <c r="AN105" s="34"/>
      <c r="AO105"/>
      <c r="AP105"/>
      <c r="AQ105"/>
      <c r="AR105"/>
      <c r="AS105"/>
      <c r="AT105"/>
      <c r="AU105"/>
      <c r="BR105" s="52"/>
      <c r="BS105" s="187"/>
      <c r="BT105" s="201"/>
      <c r="BU105" s="201"/>
      <c r="BV105" s="201"/>
      <c r="BW105" s="52"/>
      <c r="BX105" s="52"/>
    </row>
    <row r="106" spans="2:76" ht="12.75" customHeight="1" x14ac:dyDescent="0.2">
      <c r="B106" s="12"/>
      <c r="C106" s="12"/>
      <c r="H106" s="66"/>
      <c r="I106" s="66"/>
      <c r="J106" s="66"/>
      <c r="K106" s="161"/>
      <c r="L106" s="161"/>
      <c r="M106" s="161"/>
      <c r="W106" s="57"/>
      <c r="X106" s="105"/>
      <c r="Y106" s="278"/>
      <c r="Z106" s="57"/>
      <c r="AA106" s="57"/>
      <c r="AB106" s="194"/>
      <c r="AC106" s="256"/>
      <c r="AD106" s="484"/>
      <c r="AE106" s="484"/>
      <c r="AF106" s="484"/>
      <c r="AG106" s="194"/>
      <c r="AH106" s="194"/>
      <c r="AI106" s="194"/>
      <c r="AJ106" s="194"/>
      <c r="AK106" s="257"/>
      <c r="AL106" s="257"/>
      <c r="AM106" s="257"/>
      <c r="AN106" s="257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94"/>
      <c r="BS106" s="256"/>
      <c r="BT106" s="484"/>
      <c r="BU106" s="484"/>
      <c r="BV106" s="484"/>
      <c r="BW106" s="194"/>
      <c r="BX106" s="194"/>
    </row>
    <row r="107" spans="2:76" ht="12.75" customHeight="1" x14ac:dyDescent="0.2">
      <c r="B107" s="12"/>
      <c r="C107" s="12"/>
      <c r="H107" s="66"/>
      <c r="I107" s="66"/>
      <c r="J107" s="66"/>
      <c r="K107" s="161"/>
      <c r="L107" s="161"/>
      <c r="M107" s="161"/>
      <c r="W107" s="57"/>
      <c r="X107" s="105"/>
      <c r="Y107" s="278"/>
      <c r="Z107" s="57"/>
      <c r="AA107" s="57"/>
      <c r="AB107" s="194"/>
      <c r="AC107" s="256"/>
      <c r="AD107" s="484"/>
      <c r="AE107" s="484"/>
      <c r="AF107" s="484"/>
      <c r="AG107" s="194"/>
      <c r="AH107" s="194"/>
      <c r="AI107" s="194"/>
      <c r="AJ107" s="194"/>
      <c r="AK107" s="257"/>
      <c r="AL107" s="257"/>
      <c r="AM107" s="257"/>
      <c r="AN107" s="257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94"/>
      <c r="BS107" s="256"/>
      <c r="BT107" s="484"/>
      <c r="BU107" s="484"/>
      <c r="BV107" s="484"/>
      <c r="BW107" s="194"/>
      <c r="BX107" s="194"/>
    </row>
    <row r="108" spans="2:76" ht="12.75" customHeight="1" x14ac:dyDescent="0.2">
      <c r="B108" s="12"/>
      <c r="C108" s="12"/>
      <c r="H108" s="66"/>
      <c r="I108" s="66"/>
      <c r="J108" s="66"/>
      <c r="K108" s="161"/>
      <c r="L108" s="161"/>
      <c r="M108" s="161"/>
      <c r="W108" s="34"/>
      <c r="X108" s="34"/>
      <c r="Y108" s="34"/>
      <c r="Z108" s="12"/>
      <c r="AA108" s="12"/>
      <c r="AB108" s="194"/>
      <c r="AC108" s="256"/>
      <c r="AD108" s="484"/>
      <c r="AE108" s="484"/>
      <c r="AF108" s="484"/>
      <c r="AG108" s="194"/>
      <c r="AH108" s="194"/>
      <c r="AI108" s="194"/>
      <c r="AJ108" s="194"/>
      <c r="AK108" s="257"/>
      <c r="AL108" s="257"/>
      <c r="AM108" s="257"/>
      <c r="AN108" s="257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94"/>
      <c r="BS108" s="256"/>
      <c r="BT108" s="484"/>
      <c r="BU108" s="484"/>
      <c r="BV108" s="484"/>
      <c r="BW108" s="194"/>
      <c r="BX108" s="194"/>
    </row>
    <row r="109" spans="2:76" ht="12.75" customHeight="1" x14ac:dyDescent="0.2">
      <c r="B109" s="12"/>
      <c r="C109" s="12"/>
      <c r="H109" s="66"/>
      <c r="I109" s="66"/>
      <c r="J109" s="66"/>
      <c r="K109" s="161"/>
      <c r="L109" s="161"/>
      <c r="M109" s="161"/>
      <c r="W109" s="58"/>
      <c r="X109" s="58"/>
      <c r="Y109" s="58"/>
      <c r="Z109" s="12"/>
      <c r="AA109" s="12"/>
      <c r="AB109" s="194"/>
      <c r="AC109" s="256"/>
      <c r="AD109" s="484"/>
      <c r="AE109" s="484"/>
      <c r="AF109" s="484"/>
      <c r="AG109" s="194"/>
      <c r="AH109" s="194"/>
      <c r="AI109" s="194"/>
      <c r="AJ109" s="194"/>
      <c r="AK109" s="257"/>
      <c r="AL109" s="257"/>
      <c r="AM109" s="257"/>
      <c r="AN109" s="257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94"/>
      <c r="BS109" s="256"/>
      <c r="BT109" s="484"/>
      <c r="BU109" s="484"/>
      <c r="BV109" s="484"/>
      <c r="BW109" s="194"/>
      <c r="BX109" s="194"/>
    </row>
    <row r="110" spans="2:76" ht="12.75" customHeight="1" x14ac:dyDescent="0.2">
      <c r="B110" s="12"/>
      <c r="C110" s="12"/>
      <c r="H110" s="66"/>
      <c r="I110" s="66"/>
      <c r="J110" s="66"/>
      <c r="K110" s="161"/>
      <c r="L110" s="161"/>
      <c r="M110" s="161"/>
      <c r="W110" s="58"/>
      <c r="X110" s="58"/>
      <c r="Y110" s="58"/>
      <c r="Z110" s="12"/>
      <c r="AA110" s="12"/>
      <c r="AC110" s="187"/>
      <c r="AJ110" s="52"/>
      <c r="AK110" s="34"/>
      <c r="AL110" s="34"/>
      <c r="AM110" s="34"/>
      <c r="AN110" s="34"/>
      <c r="AO110"/>
      <c r="AP110"/>
      <c r="AQ110"/>
      <c r="AR110"/>
      <c r="AS110"/>
      <c r="AT110"/>
      <c r="AU110"/>
      <c r="BR110" s="52"/>
      <c r="BS110" s="187"/>
      <c r="BT110" s="52"/>
      <c r="BU110" s="52"/>
      <c r="BV110" s="52"/>
      <c r="BW110" s="52"/>
      <c r="BX110" s="52"/>
    </row>
    <row r="111" spans="2:76" s="35" customFormat="1" ht="12.75" customHeight="1" x14ac:dyDescent="0.2">
      <c r="B111" s="12"/>
      <c r="C111" s="12"/>
      <c r="D111"/>
      <c r="E111" s="16"/>
      <c r="F111"/>
      <c r="G111"/>
      <c r="H111" s="66"/>
      <c r="I111" s="66"/>
      <c r="J111" s="66"/>
      <c r="K111" s="161"/>
      <c r="L111" s="161"/>
      <c r="M111" s="161"/>
      <c r="N111" s="16"/>
      <c r="O111" s="16"/>
      <c r="P111" s="16"/>
      <c r="Q111" s="16"/>
      <c r="R111" s="16"/>
      <c r="S111" s="16"/>
      <c r="T111" s="16"/>
      <c r="U111" s="16"/>
      <c r="V111" s="16"/>
      <c r="W111" s="58"/>
      <c r="X111" s="58"/>
      <c r="Y111" s="58"/>
      <c r="AA111" s="56"/>
      <c r="AB111" s="52"/>
      <c r="AC111" s="187"/>
      <c r="AD111" s="52"/>
      <c r="AE111" s="52"/>
      <c r="AF111" s="52"/>
      <c r="AG111" s="52"/>
      <c r="AH111" s="52"/>
      <c r="AI111" s="52"/>
      <c r="AJ111" s="52"/>
      <c r="AK111" s="34"/>
      <c r="AL111" s="34"/>
      <c r="AM111" s="34"/>
      <c r="AN111" s="34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 s="52"/>
      <c r="BS111" s="187"/>
      <c r="BT111" s="52"/>
      <c r="BU111" s="52"/>
      <c r="BV111" s="52"/>
      <c r="BW111" s="52"/>
      <c r="BX111" s="52"/>
    </row>
    <row r="112" spans="2:76" ht="12.75" customHeight="1" x14ac:dyDescent="0.25">
      <c r="B112" s="12"/>
      <c r="C112" s="12"/>
      <c r="H112" s="66"/>
      <c r="I112" s="66"/>
      <c r="J112" s="66"/>
      <c r="K112" s="161"/>
      <c r="L112" s="161"/>
      <c r="M112" s="161"/>
      <c r="Z112" s="72"/>
      <c r="AA112" s="72"/>
      <c r="AC112" s="187"/>
      <c r="AJ112" s="52"/>
      <c r="AK112" s="34"/>
      <c r="AL112" s="34"/>
      <c r="AM112" s="34"/>
      <c r="AN112" s="34"/>
      <c r="AO112"/>
      <c r="AP112"/>
      <c r="AQ112"/>
      <c r="AR112"/>
      <c r="AS112"/>
      <c r="AT112"/>
      <c r="AU112"/>
      <c r="BR112" s="52"/>
      <c r="BS112" s="187"/>
      <c r="BT112" s="52"/>
      <c r="BU112" s="52"/>
      <c r="BV112" s="52"/>
      <c r="BW112" s="52"/>
      <c r="BX112" s="52"/>
    </row>
    <row r="113" spans="2:76" ht="12.75" customHeight="1" x14ac:dyDescent="0.25">
      <c r="B113" s="12"/>
      <c r="C113" s="12"/>
      <c r="H113" s="66"/>
      <c r="I113" s="66"/>
      <c r="J113" s="66"/>
      <c r="K113" s="161"/>
      <c r="L113" s="161"/>
      <c r="M113" s="161"/>
      <c r="Z113" s="72"/>
      <c r="AA113" s="72"/>
      <c r="AC113" s="187"/>
      <c r="AD113" s="201"/>
      <c r="AE113" s="201"/>
      <c r="AF113" s="201"/>
      <c r="AJ113" s="52"/>
      <c r="AK113" s="34"/>
      <c r="AL113" s="34"/>
      <c r="AM113" s="34"/>
      <c r="AN113" s="34"/>
      <c r="AO113"/>
      <c r="AP113"/>
      <c r="AQ113"/>
      <c r="AR113"/>
      <c r="AS113"/>
      <c r="AT113"/>
      <c r="AU113"/>
      <c r="BR113" s="52"/>
      <c r="BS113" s="187"/>
      <c r="BT113" s="201"/>
      <c r="BU113" s="201"/>
      <c r="BV113" s="201"/>
      <c r="BW113" s="52"/>
      <c r="BX113" s="52"/>
    </row>
    <row r="114" spans="2:76" ht="12.75" customHeight="1" x14ac:dyDescent="0.25">
      <c r="B114" s="12"/>
      <c r="C114" s="12"/>
      <c r="H114" s="66"/>
      <c r="I114" s="66"/>
      <c r="J114" s="66"/>
      <c r="K114" s="161"/>
      <c r="L114" s="161"/>
      <c r="M114" s="161"/>
      <c r="Z114" s="72"/>
      <c r="AA114" s="72"/>
      <c r="AB114" s="194"/>
      <c r="AC114" s="256"/>
      <c r="AD114" s="484"/>
      <c r="AE114" s="484"/>
      <c r="AF114" s="484"/>
      <c r="AG114" s="194"/>
      <c r="AH114" s="194"/>
      <c r="AI114" s="194"/>
      <c r="AJ114" s="194"/>
      <c r="AK114" s="257"/>
      <c r="AL114" s="257"/>
      <c r="AM114" s="257"/>
      <c r="AN114" s="257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94"/>
      <c r="BS114" s="256"/>
      <c r="BT114" s="484"/>
      <c r="BU114" s="484"/>
      <c r="BV114" s="484"/>
      <c r="BW114" s="194"/>
      <c r="BX114" s="194"/>
    </row>
    <row r="115" spans="2:76" ht="12.75" customHeight="1" x14ac:dyDescent="0.25">
      <c r="B115" s="12"/>
      <c r="C115" s="12"/>
      <c r="H115" s="66"/>
      <c r="I115" s="66"/>
      <c r="J115" s="66"/>
      <c r="K115" s="161"/>
      <c r="L115" s="161"/>
      <c r="M115" s="161"/>
      <c r="Z115" s="72"/>
      <c r="AA115" s="72"/>
      <c r="AB115" s="194"/>
      <c r="AC115" s="256"/>
      <c r="AD115" s="484"/>
      <c r="AE115" s="484"/>
      <c r="AF115" s="484"/>
      <c r="AG115" s="194"/>
      <c r="AH115" s="194"/>
      <c r="AI115" s="194"/>
      <c r="AJ115" s="194"/>
      <c r="AK115" s="257"/>
      <c r="AL115" s="257"/>
      <c r="AM115" s="257"/>
      <c r="AN115" s="257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94"/>
      <c r="BS115" s="256"/>
      <c r="BT115" s="484"/>
      <c r="BU115" s="484"/>
      <c r="BV115" s="484"/>
      <c r="BW115" s="194"/>
      <c r="BX115" s="194"/>
    </row>
    <row r="116" spans="2:76" ht="12.75" customHeight="1" x14ac:dyDescent="0.2">
      <c r="Z116" s="279"/>
      <c r="AA116" s="279"/>
      <c r="AB116" s="194"/>
      <c r="AC116" s="256"/>
      <c r="AD116" s="484"/>
      <c r="AE116" s="484"/>
      <c r="AF116" s="484"/>
      <c r="AG116" s="194"/>
      <c r="AH116" s="194"/>
      <c r="AI116" s="194"/>
      <c r="AJ116" s="194"/>
      <c r="AK116" s="257"/>
      <c r="AL116" s="257"/>
      <c r="AM116" s="257"/>
      <c r="AN116" s="257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94"/>
      <c r="BS116" s="256"/>
      <c r="BT116" s="484"/>
      <c r="BU116" s="484"/>
      <c r="BV116" s="484"/>
      <c r="BW116" s="194"/>
      <c r="BX116" s="194"/>
    </row>
    <row r="117" spans="2:76" ht="12.75" customHeight="1" x14ac:dyDescent="0.25">
      <c r="Z117" s="313"/>
      <c r="AA117" s="313"/>
      <c r="AB117" s="194"/>
      <c r="AC117" s="256"/>
      <c r="AD117" s="484"/>
      <c r="AE117" s="484"/>
      <c r="AF117" s="484"/>
      <c r="AG117" s="194"/>
      <c r="AH117" s="194"/>
      <c r="AI117" s="194"/>
      <c r="AJ117" s="194"/>
      <c r="AK117" s="257"/>
      <c r="AL117" s="257"/>
      <c r="AM117" s="257"/>
      <c r="AN117" s="257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94"/>
      <c r="BS117" s="256"/>
      <c r="BT117" s="484"/>
      <c r="BU117" s="484"/>
      <c r="BV117" s="484"/>
      <c r="BW117" s="194"/>
      <c r="BX117" s="194"/>
    </row>
    <row r="118" spans="2:76" ht="12.75" customHeight="1" x14ac:dyDescent="0.25">
      <c r="Z118" s="313"/>
      <c r="AA118" s="313"/>
      <c r="AC118" s="187"/>
      <c r="AJ118" s="52"/>
      <c r="AK118" s="34"/>
      <c r="AL118" s="34"/>
      <c r="AM118" s="34"/>
      <c r="AN118" s="34"/>
      <c r="AO118"/>
      <c r="AP118"/>
      <c r="AQ118"/>
      <c r="AR118"/>
      <c r="AS118"/>
      <c r="AT118"/>
      <c r="AU118"/>
      <c r="BR118" s="52"/>
      <c r="BS118" s="187"/>
      <c r="BT118" s="52"/>
      <c r="BU118" s="52"/>
      <c r="BV118" s="52"/>
      <c r="BW118" s="52"/>
      <c r="BX118" s="52"/>
    </row>
    <row r="119" spans="2:76" ht="12.75" customHeight="1" x14ac:dyDescent="0.25">
      <c r="Z119" s="313"/>
      <c r="AA119" s="313"/>
      <c r="AC119" s="187"/>
      <c r="AJ119" s="52"/>
      <c r="AK119" s="34"/>
      <c r="AL119" s="34"/>
      <c r="AM119" s="34"/>
      <c r="AN119" s="34"/>
      <c r="AO119"/>
      <c r="AP119"/>
      <c r="AQ119"/>
      <c r="AR119"/>
      <c r="AS119"/>
      <c r="AT119"/>
      <c r="AU119"/>
      <c r="BR119" s="52"/>
      <c r="BS119" s="187"/>
      <c r="BT119" s="52"/>
      <c r="BU119" s="52"/>
      <c r="BV119" s="52"/>
      <c r="BW119" s="52"/>
      <c r="BX119" s="52"/>
    </row>
    <row r="120" spans="2:76" ht="12.75" customHeight="1" x14ac:dyDescent="0.25">
      <c r="Z120" s="313"/>
      <c r="AA120" s="313"/>
      <c r="AB120" s="73"/>
      <c r="AC120" s="74"/>
      <c r="AD120" s="73"/>
      <c r="AE120" s="74"/>
      <c r="AF120" s="73"/>
      <c r="AG120" s="73"/>
      <c r="AH120" s="73"/>
      <c r="AI120" s="74"/>
      <c r="AJ120" s="74"/>
      <c r="AK120" s="74"/>
      <c r="AL120" s="74"/>
      <c r="AM120" s="74"/>
      <c r="AN120" s="73"/>
      <c r="AO120" s="74"/>
      <c r="AP120" s="73"/>
      <c r="AQ120" s="74"/>
    </row>
  </sheetData>
  <sheetProtection password="88B8" sheet="1" selectLockedCells="1"/>
  <mergeCells count="101">
    <mergeCell ref="BE8:BF10"/>
    <mergeCell ref="BG8:BH10"/>
    <mergeCell ref="BI8:BJ10"/>
    <mergeCell ref="C11:E11"/>
    <mergeCell ref="F11:G11"/>
    <mergeCell ref="C12:E12"/>
    <mergeCell ref="F12:G12"/>
    <mergeCell ref="C2:J2"/>
    <mergeCell ref="C3:J3"/>
    <mergeCell ref="C5:AB5"/>
    <mergeCell ref="AI6:AJ6"/>
    <mergeCell ref="D7:G7"/>
    <mergeCell ref="D8:G8"/>
    <mergeCell ref="BE6:BL7"/>
    <mergeCell ref="BK8:BL10"/>
    <mergeCell ref="D9:G9"/>
    <mergeCell ref="C10:E10"/>
    <mergeCell ref="F10:G10"/>
    <mergeCell ref="B16:K16"/>
    <mergeCell ref="C17:J17"/>
    <mergeCell ref="C18:J18"/>
    <mergeCell ref="C19:J19"/>
    <mergeCell ref="BV60:BV61"/>
    <mergeCell ref="AD66:AD69"/>
    <mergeCell ref="AE66:AE69"/>
    <mergeCell ref="AF66:AF69"/>
    <mergeCell ref="BT66:BT69"/>
    <mergeCell ref="BU66:BU69"/>
    <mergeCell ref="BV66:BV69"/>
    <mergeCell ref="C26:J26"/>
    <mergeCell ref="C27:J27"/>
    <mergeCell ref="C28:J28"/>
    <mergeCell ref="C29:J29"/>
    <mergeCell ref="C49:J49"/>
    <mergeCell ref="C50:J50"/>
    <mergeCell ref="C20:J20"/>
    <mergeCell ref="C21:J21"/>
    <mergeCell ref="C22:J22"/>
    <mergeCell ref="C23:J23"/>
    <mergeCell ref="C24:J24"/>
    <mergeCell ref="C25:J25"/>
    <mergeCell ref="C44:J44"/>
    <mergeCell ref="AF74:AF77"/>
    <mergeCell ref="BT74:BT77"/>
    <mergeCell ref="BU74:BU77"/>
    <mergeCell ref="BV74:BV77"/>
    <mergeCell ref="AD60:AD61"/>
    <mergeCell ref="AE60:AE61"/>
    <mergeCell ref="AF60:AF61"/>
    <mergeCell ref="BT60:BT61"/>
    <mergeCell ref="BU60:BU61"/>
    <mergeCell ref="AF82:AF85"/>
    <mergeCell ref="BT82:BT85"/>
    <mergeCell ref="BU82:BU85"/>
    <mergeCell ref="BV82:BV85"/>
    <mergeCell ref="AD90:AD93"/>
    <mergeCell ref="AE90:AE93"/>
    <mergeCell ref="AF90:AF93"/>
    <mergeCell ref="BT90:BT93"/>
    <mergeCell ref="BU90:BU93"/>
    <mergeCell ref="BV90:BV93"/>
    <mergeCell ref="AF114:AF117"/>
    <mergeCell ref="BT114:BT117"/>
    <mergeCell ref="BU114:BU117"/>
    <mergeCell ref="BV114:BV117"/>
    <mergeCell ref="Z117:AA117"/>
    <mergeCell ref="Z118:AA118"/>
    <mergeCell ref="Z119:AA119"/>
    <mergeCell ref="AD98:AD101"/>
    <mergeCell ref="AE98:AE101"/>
    <mergeCell ref="AF98:AF101"/>
    <mergeCell ref="BT98:BT101"/>
    <mergeCell ref="BU98:BU101"/>
    <mergeCell ref="BV98:BV101"/>
    <mergeCell ref="AD106:AD109"/>
    <mergeCell ref="AE106:AE109"/>
    <mergeCell ref="AF106:AF109"/>
    <mergeCell ref="BT106:BT109"/>
    <mergeCell ref="BU106:BU109"/>
    <mergeCell ref="BV106:BV109"/>
    <mergeCell ref="Z120:AA120"/>
    <mergeCell ref="B35:K35"/>
    <mergeCell ref="C36:J36"/>
    <mergeCell ref="C37:J37"/>
    <mergeCell ref="C38:J38"/>
    <mergeCell ref="C39:J39"/>
    <mergeCell ref="C40:J40"/>
    <mergeCell ref="AD114:AD117"/>
    <mergeCell ref="AE114:AE117"/>
    <mergeCell ref="AD82:AD85"/>
    <mergeCell ref="AE82:AE85"/>
    <mergeCell ref="C52:J52"/>
    <mergeCell ref="C53:J53"/>
    <mergeCell ref="C55:E55"/>
    <mergeCell ref="C51:J51"/>
    <mergeCell ref="C47:J47"/>
    <mergeCell ref="C48:J48"/>
    <mergeCell ref="AD74:AD77"/>
    <mergeCell ref="AE74:AE77"/>
    <mergeCell ref="B45:K45"/>
    <mergeCell ref="C46:J46"/>
  </mergeCells>
  <conditionalFormatting sqref="X86:X107">
    <cfRule type="cellIs" dxfId="4" priority="5" stopIfTrue="1" operator="equal">
      <formula>0</formula>
    </cfRule>
  </conditionalFormatting>
  <conditionalFormatting sqref="D57:D59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60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disablePrompts="1" count="4">
    <dataValidation type="list" allowBlank="1" showInputMessage="1" showErrorMessage="1" errorTitle="Error" error="DIGITAR &quot;p o P&quot; SI ALUMNO SE ENCUENTRA PRESENTE O BIEN &quot;a o A&quot;  SI ESTÁ AUSENTE." sqref="E86:E107">
      <formula1>$AY$14:$AY$15</formula1>
    </dataValidation>
    <dataValidation type="list" allowBlank="1" showInputMessage="1" showErrorMessage="1" errorTitle="ERROR" error="SOLO SE ADMITEN LAS ALTERNATIVAS: A, B, C y D." sqref="F86:G107 H107:I107">
      <formula1>$H$8:$H$11</formula1>
    </dataValidation>
    <dataValidation type="list" allowBlank="1" showInputMessage="1" showErrorMessage="1" errorTitle="ERROR" error="SOLO SE ADMITEN LAS RESPUESTAS NUMÉRICAS: 0, 1 y 2." sqref="N66:Q66">
      <formula1>#REF!</formula1>
    </dataValidation>
    <dataValidation type="list" allowBlank="1" showInputMessage="1" showErrorMessage="1" errorTitle="ERROR" error="SOLO SE ADMITEN LAS RESPUESTAS NUMÉRICAS: 0, 1, 2 y 3." sqref="R66:V66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40" orientation="landscape" r:id="rId1"/>
  <headerFooter>
    <oddHeader>&amp;C&amp;G</oddHeader>
  </headerFooter>
  <rowBreaks count="1" manualBreakCount="1">
    <brk id="40" max="76" man="1"/>
  </rowBreaks>
  <colBreaks count="2" manualBreakCount="2">
    <brk id="34" max="81" man="1"/>
    <brk id="51" max="81" man="1"/>
  </colBreaks>
  <ignoredErrors>
    <ignoredError sqref="BG12:BH15 BI12:BI15 BK12:BK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1º básico A</vt:lpstr>
      <vt:lpstr>1º básico B</vt:lpstr>
      <vt:lpstr>1º básico C</vt:lpstr>
      <vt:lpstr>INFORME GLOBAL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2015-04-06T07:00:04Z</cp:lastPrinted>
  <dcterms:created xsi:type="dcterms:W3CDTF">2012-03-12T00:55:10Z</dcterms:created>
  <dcterms:modified xsi:type="dcterms:W3CDTF">2016-03-24T17:07:21Z</dcterms:modified>
</cp:coreProperties>
</file>